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2435" tabRatio="672"/>
  </bookViews>
  <sheets>
    <sheet name="Návod" sheetId="10" r:id="rId1"/>
    <sheet name="Evidence střelců a nástřel" sheetId="1" r:id="rId2"/>
    <sheet name="Výsledky jednotlivci" sheetId="3" r:id="rId3"/>
    <sheet name="Seznam družstev" sheetId="7" r:id="rId4"/>
    <sheet name="Výsledky družstva" sheetId="6" r:id="rId5"/>
    <sheet name="Položkové listy" sheetId="9" r:id="rId6"/>
    <sheet name="Nastavení" sheetId="2" r:id="rId7"/>
    <sheet name="Los" sheetId="5" r:id="rId8"/>
    <sheet name="Pomocné pořadí jednotlivci" sheetId="4" state="hidden" r:id="rId9"/>
    <sheet name="Pomocné pořadí družstva" sheetId="8" state="hidden" r:id="rId10"/>
  </sheets>
  <definedNames>
    <definedName name="_xlnm._FilterDatabase" localSheetId="1" hidden="1">'Evidence střelců a nástřel'!$A$6:$R$108</definedName>
    <definedName name="_xlnm._FilterDatabase" localSheetId="8" hidden="1">'Pomocné pořadí jednotlivci'!$A$6:$U$107</definedName>
    <definedName name="KategorieStrelcu" comment="Kategorie střelců při střelecké soutěži">Nastavení!$B$10:$B$22</definedName>
    <definedName name="_xlnm.Print_Area" localSheetId="5">'Položkové listy'!$A$100:$Z$142</definedName>
  </definedNames>
  <calcPr calcId="152511"/>
</workbook>
</file>

<file path=xl/calcChain.xml><?xml version="1.0" encoding="utf-8"?>
<calcChain xmlns="http://schemas.openxmlformats.org/spreadsheetml/2006/main">
  <c r="U8" i="1" l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7" i="1"/>
  <c r="L6" i="4" l="1"/>
  <c r="K6" i="4"/>
  <c r="J6" i="4"/>
  <c r="I6" i="4"/>
  <c r="H6" i="4"/>
  <c r="G6" i="4"/>
  <c r="F6" i="4"/>
  <c r="B6" i="4"/>
  <c r="E6" i="4"/>
  <c r="D6" i="4"/>
  <c r="V8" i="1" l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7" i="1"/>
  <c r="P57" i="9" l="1"/>
  <c r="P51" i="9"/>
  <c r="P45" i="9"/>
  <c r="P39" i="9"/>
  <c r="P33" i="9"/>
  <c r="P27" i="9"/>
  <c r="P21" i="9"/>
  <c r="P15" i="9"/>
  <c r="P9" i="9"/>
  <c r="P3" i="9"/>
  <c r="A2" i="9"/>
  <c r="F3" i="9" l="1"/>
  <c r="A100" i="9"/>
  <c r="A3" i="9" l="1"/>
  <c r="A51" i="9" s="1"/>
  <c r="F57" i="9"/>
  <c r="A8" i="9"/>
  <c r="F9" i="9"/>
  <c r="A14" i="9"/>
  <c r="F15" i="9"/>
  <c r="A20" i="9"/>
  <c r="F21" i="9"/>
  <c r="A26" i="9"/>
  <c r="F27" i="9"/>
  <c r="A32" i="9"/>
  <c r="F33" i="9"/>
  <c r="A38" i="9"/>
  <c r="F39" i="9"/>
  <c r="A44" i="9"/>
  <c r="F45" i="9"/>
  <c r="A50" i="9"/>
  <c r="F51" i="9"/>
  <c r="A56" i="9"/>
  <c r="A65" i="9"/>
  <c r="A39" i="9" l="1"/>
  <c r="A21" i="9"/>
  <c r="A33" i="9"/>
  <c r="A9" i="9"/>
  <c r="A45" i="9"/>
  <c r="A27" i="9"/>
  <c r="A57" i="9"/>
  <c r="A15" i="9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A2" i="7" l="1"/>
  <c r="A1" i="7"/>
  <c r="E11" i="2" l="1"/>
  <c r="E12" i="2"/>
  <c r="E13" i="2"/>
  <c r="E14" i="2"/>
  <c r="E15" i="2"/>
  <c r="E16" i="2"/>
  <c r="E17" i="2"/>
  <c r="E18" i="2"/>
  <c r="E19" i="2"/>
  <c r="E20" i="2"/>
  <c r="E21" i="2"/>
  <c r="E22" i="2"/>
  <c r="E10" i="2"/>
  <c r="A6" i="8" l="1"/>
  <c r="D6" i="6"/>
  <c r="A4" i="6"/>
  <c r="A2" i="6"/>
  <c r="A1" i="6"/>
  <c r="A7" i="7"/>
  <c r="C7" i="7" s="1"/>
  <c r="E7" i="7" l="1"/>
  <c r="A7" i="8"/>
  <c r="Q7" i="7"/>
  <c r="L7" i="7"/>
  <c r="H7" i="7"/>
  <c r="A8" i="7"/>
  <c r="C8" i="7" s="1"/>
  <c r="D7" i="7"/>
  <c r="J7" i="7"/>
  <c r="F7" i="7"/>
  <c r="M7" i="7"/>
  <c r="K7" i="7"/>
  <c r="I7" i="7"/>
  <c r="G7" i="7"/>
  <c r="P6" i="7"/>
  <c r="N6" i="7"/>
  <c r="O6" i="7"/>
  <c r="M6" i="7"/>
  <c r="E6" i="7"/>
  <c r="F6" i="7"/>
  <c r="G6" i="7"/>
  <c r="H6" i="7"/>
  <c r="I6" i="7"/>
  <c r="J6" i="7"/>
  <c r="K6" i="7"/>
  <c r="L6" i="7"/>
  <c r="D6" i="7"/>
  <c r="E6" i="6" s="1"/>
  <c r="O6" i="6" l="1"/>
  <c r="M6" i="8"/>
  <c r="P6" i="6"/>
  <c r="B6" i="8"/>
  <c r="D8" i="7"/>
  <c r="N6" i="6"/>
  <c r="D6" i="8"/>
  <c r="M6" i="6"/>
  <c r="E6" i="8"/>
  <c r="L6" i="6"/>
  <c r="F6" i="8"/>
  <c r="K6" i="6"/>
  <c r="G6" i="8"/>
  <c r="J6" i="6"/>
  <c r="H6" i="8"/>
  <c r="I6" i="6"/>
  <c r="I6" i="8"/>
  <c r="H6" i="6"/>
  <c r="J6" i="8"/>
  <c r="G6" i="6"/>
  <c r="K6" i="8"/>
  <c r="F6" i="6"/>
  <c r="L6" i="8"/>
  <c r="O7" i="7"/>
  <c r="B7" i="8" s="1"/>
  <c r="A8" i="8"/>
  <c r="F8" i="7"/>
  <c r="G8" i="7"/>
  <c r="Q8" i="7"/>
  <c r="L8" i="7"/>
  <c r="I8" i="7"/>
  <c r="H8" i="7"/>
  <c r="K8" i="7"/>
  <c r="A9" i="7"/>
  <c r="C9" i="7" s="1"/>
  <c r="M8" i="7"/>
  <c r="E8" i="7"/>
  <c r="J8" i="7"/>
  <c r="C6" i="5"/>
  <c r="D6" i="5"/>
  <c r="B6" i="5"/>
  <c r="A6" i="5"/>
  <c r="A8" i="1"/>
  <c r="A8" i="4" s="1"/>
  <c r="A9" i="1"/>
  <c r="A9" i="4" s="1"/>
  <c r="A10" i="1"/>
  <c r="A10" i="4" s="1"/>
  <c r="A11" i="1"/>
  <c r="A11" i="4" s="1"/>
  <c r="A12" i="1"/>
  <c r="A12" i="4" s="1"/>
  <c r="A13" i="1"/>
  <c r="A13" i="4" s="1"/>
  <c r="A14" i="1"/>
  <c r="A14" i="4" s="1"/>
  <c r="A15" i="1"/>
  <c r="A15" i="4" s="1"/>
  <c r="A16" i="1"/>
  <c r="A16" i="4" s="1"/>
  <c r="A17" i="1"/>
  <c r="A17" i="4" s="1"/>
  <c r="A18" i="1"/>
  <c r="A18" i="4" s="1"/>
  <c r="A19" i="1"/>
  <c r="A19" i="4" s="1"/>
  <c r="A20" i="1"/>
  <c r="A20" i="4" s="1"/>
  <c r="A21" i="1"/>
  <c r="A21" i="4" s="1"/>
  <c r="A22" i="1"/>
  <c r="A22" i="4" s="1"/>
  <c r="A23" i="1"/>
  <c r="A23" i="4" s="1"/>
  <c r="A24" i="1"/>
  <c r="A24" i="4" s="1"/>
  <c r="A25" i="1"/>
  <c r="A25" i="4" s="1"/>
  <c r="A26" i="1"/>
  <c r="A26" i="4" s="1"/>
  <c r="A27" i="1"/>
  <c r="A27" i="4" s="1"/>
  <c r="A28" i="1"/>
  <c r="A28" i="4" s="1"/>
  <c r="A29" i="1"/>
  <c r="A29" i="4" s="1"/>
  <c r="A30" i="1"/>
  <c r="A30" i="4" s="1"/>
  <c r="A31" i="1"/>
  <c r="A31" i="4" s="1"/>
  <c r="A32" i="1"/>
  <c r="A32" i="4" s="1"/>
  <c r="A33" i="1"/>
  <c r="A33" i="4" s="1"/>
  <c r="A34" i="1"/>
  <c r="A34" i="4" s="1"/>
  <c r="A35" i="1"/>
  <c r="A35" i="4" s="1"/>
  <c r="A36" i="1"/>
  <c r="A36" i="4" s="1"/>
  <c r="A37" i="1"/>
  <c r="A38" i="1"/>
  <c r="A38" i="4" s="1"/>
  <c r="A39" i="1"/>
  <c r="A39" i="4" s="1"/>
  <c r="A40" i="1"/>
  <c r="A40" i="4" s="1"/>
  <c r="A41" i="1"/>
  <c r="A41" i="4" s="1"/>
  <c r="A42" i="1"/>
  <c r="A42" i="4" s="1"/>
  <c r="A43" i="1"/>
  <c r="A43" i="4" s="1"/>
  <c r="A44" i="1"/>
  <c r="A44" i="4" s="1"/>
  <c r="A45" i="1"/>
  <c r="A45" i="4" s="1"/>
  <c r="A46" i="1"/>
  <c r="A46" i="4" s="1"/>
  <c r="A47" i="1"/>
  <c r="A47" i="4" s="1"/>
  <c r="A48" i="1"/>
  <c r="A48" i="4" s="1"/>
  <c r="A49" i="1"/>
  <c r="A49" i="4" s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7" i="1"/>
  <c r="A7" i="4" s="1"/>
  <c r="N49" i="4" l="1"/>
  <c r="K49" i="4"/>
  <c r="L49" i="4"/>
  <c r="F49" i="4"/>
  <c r="H49" i="4"/>
  <c r="G49" i="4"/>
  <c r="U49" i="4"/>
  <c r="M49" i="4"/>
  <c r="I49" i="4"/>
  <c r="J49" i="4"/>
  <c r="B49" i="4"/>
  <c r="O49" i="4"/>
  <c r="N48" i="4"/>
  <c r="H48" i="4"/>
  <c r="F48" i="4"/>
  <c r="B48" i="4"/>
  <c r="I48" i="4"/>
  <c r="J48" i="4"/>
  <c r="K48" i="4"/>
  <c r="L48" i="4"/>
  <c r="G48" i="4"/>
  <c r="U48" i="4"/>
  <c r="M48" i="4"/>
  <c r="O48" i="4"/>
  <c r="B41" i="4"/>
  <c r="U41" i="4"/>
  <c r="B24" i="4"/>
  <c r="U24" i="4"/>
  <c r="B47" i="4"/>
  <c r="U47" i="4"/>
  <c r="B31" i="4"/>
  <c r="U31" i="4"/>
  <c r="U46" i="4"/>
  <c r="B46" i="4"/>
  <c r="B38" i="4"/>
  <c r="U38" i="4"/>
  <c r="U30" i="4"/>
  <c r="B30" i="4"/>
  <c r="U22" i="4"/>
  <c r="B22" i="4"/>
  <c r="B14" i="4"/>
  <c r="U14" i="4"/>
  <c r="B32" i="4"/>
  <c r="U32" i="4"/>
  <c r="B16" i="4"/>
  <c r="U16" i="4"/>
  <c r="B39" i="4"/>
  <c r="U39" i="4"/>
  <c r="B23" i="4"/>
  <c r="U23" i="4"/>
  <c r="B15" i="4"/>
  <c r="U15" i="4"/>
  <c r="U45" i="4"/>
  <c r="B45" i="4"/>
  <c r="U29" i="4"/>
  <c r="B29" i="4"/>
  <c r="U21" i="4"/>
  <c r="B21" i="4"/>
  <c r="U13" i="4"/>
  <c r="B13" i="4"/>
  <c r="U36" i="4"/>
  <c r="B36" i="4"/>
  <c r="U12" i="4"/>
  <c r="B12" i="4"/>
  <c r="U44" i="4"/>
  <c r="B44" i="4"/>
  <c r="U43" i="4"/>
  <c r="B43" i="4"/>
  <c r="B11" i="4"/>
  <c r="U11" i="4"/>
  <c r="T7" i="4"/>
  <c r="U7" i="4"/>
  <c r="B7" i="4"/>
  <c r="U28" i="4"/>
  <c r="B28" i="4"/>
  <c r="U20" i="4"/>
  <c r="B20" i="4"/>
  <c r="B35" i="4"/>
  <c r="U35" i="4"/>
  <c r="B27" i="4"/>
  <c r="U27" i="4"/>
  <c r="B19" i="4"/>
  <c r="U19" i="4"/>
  <c r="B42" i="4"/>
  <c r="U42" i="4"/>
  <c r="B34" i="4"/>
  <c r="U34" i="4"/>
  <c r="B26" i="4"/>
  <c r="U26" i="4"/>
  <c r="B18" i="4"/>
  <c r="U18" i="4"/>
  <c r="B10" i="4"/>
  <c r="U10" i="4"/>
  <c r="B33" i="4"/>
  <c r="U33" i="4"/>
  <c r="B25" i="4"/>
  <c r="U25" i="4"/>
  <c r="B17" i="4"/>
  <c r="U17" i="4"/>
  <c r="B9" i="4"/>
  <c r="U9" i="4"/>
  <c r="B40" i="4"/>
  <c r="U40" i="4"/>
  <c r="B8" i="4"/>
  <c r="U8" i="4"/>
  <c r="R105" i="1"/>
  <c r="A105" i="4"/>
  <c r="R104" i="1"/>
  <c r="A104" i="4"/>
  <c r="R80" i="1"/>
  <c r="A80" i="4"/>
  <c r="R103" i="1"/>
  <c r="A103" i="4"/>
  <c r="R102" i="1"/>
  <c r="A102" i="4"/>
  <c r="R94" i="1"/>
  <c r="A94" i="4"/>
  <c r="R86" i="1"/>
  <c r="A86" i="4"/>
  <c r="R78" i="1"/>
  <c r="A78" i="4"/>
  <c r="R70" i="1"/>
  <c r="A70" i="4"/>
  <c r="R62" i="1"/>
  <c r="A62" i="4"/>
  <c r="R54" i="1"/>
  <c r="A54" i="4"/>
  <c r="R101" i="1"/>
  <c r="A101" i="4"/>
  <c r="R77" i="1"/>
  <c r="A77" i="4"/>
  <c r="R69" i="1"/>
  <c r="A69" i="4"/>
  <c r="R61" i="1"/>
  <c r="A61" i="4"/>
  <c r="R53" i="1"/>
  <c r="A53" i="4"/>
  <c r="R93" i="1"/>
  <c r="A93" i="4"/>
  <c r="R92" i="1"/>
  <c r="A92" i="4"/>
  <c r="R76" i="1"/>
  <c r="A76" i="4"/>
  <c r="R68" i="1"/>
  <c r="A68" i="4"/>
  <c r="R60" i="1"/>
  <c r="A60" i="4"/>
  <c r="R52" i="1"/>
  <c r="A52" i="4"/>
  <c r="R85" i="1"/>
  <c r="A85" i="4"/>
  <c r="R100" i="1"/>
  <c r="A100" i="4"/>
  <c r="R99" i="1"/>
  <c r="A99" i="4"/>
  <c r="R91" i="1"/>
  <c r="A91" i="4"/>
  <c r="R83" i="1"/>
  <c r="A83" i="4"/>
  <c r="R75" i="1"/>
  <c r="A75" i="4"/>
  <c r="R67" i="1"/>
  <c r="A67" i="4"/>
  <c r="R59" i="1"/>
  <c r="A59" i="4"/>
  <c r="R51" i="1"/>
  <c r="A51" i="4"/>
  <c r="A10" i="7"/>
  <c r="C10" i="7" s="1"/>
  <c r="R84" i="1"/>
  <c r="A84" i="4"/>
  <c r="R107" i="1"/>
  <c r="A107" i="4"/>
  <c r="R106" i="1"/>
  <c r="A106" i="4"/>
  <c r="R98" i="1"/>
  <c r="A98" i="4"/>
  <c r="R90" i="1"/>
  <c r="A90" i="4"/>
  <c r="R82" i="1"/>
  <c r="A82" i="4"/>
  <c r="R74" i="1"/>
  <c r="A74" i="4"/>
  <c r="R66" i="1"/>
  <c r="A66" i="4"/>
  <c r="R58" i="1"/>
  <c r="A58" i="4"/>
  <c r="R50" i="1"/>
  <c r="A50" i="4"/>
  <c r="R97" i="1"/>
  <c r="A97" i="4"/>
  <c r="R73" i="1"/>
  <c r="A73" i="4"/>
  <c r="R65" i="1"/>
  <c r="A65" i="4"/>
  <c r="R57" i="1"/>
  <c r="A57" i="4"/>
  <c r="P49" i="4"/>
  <c r="C49" i="4"/>
  <c r="R49" i="4"/>
  <c r="E49" i="4"/>
  <c r="S49" i="4"/>
  <c r="T49" i="1" s="1"/>
  <c r="Q49" i="4"/>
  <c r="D49" i="4"/>
  <c r="T49" i="4"/>
  <c r="R89" i="1"/>
  <c r="A89" i="4"/>
  <c r="R96" i="1"/>
  <c r="A96" i="4"/>
  <c r="R72" i="1"/>
  <c r="A72" i="4"/>
  <c r="R64" i="1"/>
  <c r="A64" i="4"/>
  <c r="R56" i="1"/>
  <c r="A56" i="4"/>
  <c r="E48" i="4"/>
  <c r="P48" i="4"/>
  <c r="Q48" i="4"/>
  <c r="R48" i="4"/>
  <c r="S48" i="4"/>
  <c r="T48" i="1" s="1"/>
  <c r="C48" i="4"/>
  <c r="T48" i="4"/>
  <c r="D48" i="4"/>
  <c r="R81" i="1"/>
  <c r="A81" i="4"/>
  <c r="R88" i="1"/>
  <c r="A88" i="4"/>
  <c r="R95" i="1"/>
  <c r="A95" i="4"/>
  <c r="R87" i="1"/>
  <c r="A87" i="4"/>
  <c r="R79" i="1"/>
  <c r="A79" i="4"/>
  <c r="R71" i="1"/>
  <c r="A71" i="4"/>
  <c r="R63" i="1"/>
  <c r="A63" i="4"/>
  <c r="R55" i="1"/>
  <c r="A55" i="4"/>
  <c r="T47" i="4"/>
  <c r="T46" i="4"/>
  <c r="T45" i="4"/>
  <c r="T43" i="4"/>
  <c r="T39" i="4"/>
  <c r="T44" i="4"/>
  <c r="T42" i="4"/>
  <c r="T40" i="4"/>
  <c r="T38" i="4"/>
  <c r="T36" i="4"/>
  <c r="T34" i="4"/>
  <c r="T32" i="4"/>
  <c r="T30" i="4"/>
  <c r="T28" i="4"/>
  <c r="T26" i="4"/>
  <c r="T24" i="4"/>
  <c r="T22" i="4"/>
  <c r="T20" i="4"/>
  <c r="T18" i="4"/>
  <c r="T16" i="4"/>
  <c r="T14" i="4"/>
  <c r="T12" i="4"/>
  <c r="T10" i="4"/>
  <c r="T8" i="4"/>
  <c r="T41" i="4"/>
  <c r="R37" i="1"/>
  <c r="A37" i="4"/>
  <c r="T35" i="4"/>
  <c r="T33" i="4"/>
  <c r="T31" i="4"/>
  <c r="T29" i="4"/>
  <c r="T27" i="4"/>
  <c r="T25" i="4"/>
  <c r="T23" i="4"/>
  <c r="T21" i="4"/>
  <c r="T19" i="4"/>
  <c r="T17" i="4"/>
  <c r="T15" i="4"/>
  <c r="T13" i="4"/>
  <c r="T11" i="4"/>
  <c r="T9" i="4"/>
  <c r="A46" i="5"/>
  <c r="R46" i="1"/>
  <c r="A38" i="5"/>
  <c r="R38" i="1"/>
  <c r="A102" i="5"/>
  <c r="A94" i="5"/>
  <c r="A86" i="5"/>
  <c r="A78" i="5"/>
  <c r="A70" i="5"/>
  <c r="A62" i="5"/>
  <c r="A54" i="5"/>
  <c r="A45" i="5"/>
  <c r="R45" i="1"/>
  <c r="A101" i="5"/>
  <c r="A93" i="5"/>
  <c r="A85" i="5"/>
  <c r="A77" i="5"/>
  <c r="A69" i="5"/>
  <c r="A61" i="5"/>
  <c r="A53" i="5"/>
  <c r="A44" i="5"/>
  <c r="E44" i="5" s="1"/>
  <c r="R44" i="1"/>
  <c r="A36" i="5"/>
  <c r="E36" i="5" s="1"/>
  <c r="R36" i="1"/>
  <c r="A100" i="5"/>
  <c r="A92" i="5"/>
  <c r="A84" i="5"/>
  <c r="A76" i="5"/>
  <c r="A68" i="5"/>
  <c r="A60" i="5"/>
  <c r="A52" i="5"/>
  <c r="A43" i="5"/>
  <c r="R43" i="1"/>
  <c r="A35" i="5"/>
  <c r="E35" i="5" s="1"/>
  <c r="R35" i="1"/>
  <c r="A107" i="5"/>
  <c r="A99" i="5"/>
  <c r="A91" i="5"/>
  <c r="A83" i="5"/>
  <c r="A75" i="5"/>
  <c r="A67" i="5"/>
  <c r="A59" i="5"/>
  <c r="A51" i="5"/>
  <c r="A42" i="5"/>
  <c r="R42" i="1"/>
  <c r="A34" i="5"/>
  <c r="E34" i="5" s="1"/>
  <c r="R34" i="1"/>
  <c r="A106" i="5"/>
  <c r="A98" i="5"/>
  <c r="A90" i="5"/>
  <c r="A82" i="5"/>
  <c r="A74" i="5"/>
  <c r="A66" i="5"/>
  <c r="A58" i="5"/>
  <c r="A50" i="5"/>
  <c r="A105" i="5"/>
  <c r="A97" i="5"/>
  <c r="A89" i="5"/>
  <c r="A81" i="5"/>
  <c r="A73" i="5"/>
  <c r="A65" i="5"/>
  <c r="A57" i="5"/>
  <c r="A41" i="5"/>
  <c r="E41" i="5" s="1"/>
  <c r="R41" i="1"/>
  <c r="A48" i="5"/>
  <c r="C48" i="5" s="1"/>
  <c r="R48" i="1"/>
  <c r="A40" i="5"/>
  <c r="R40" i="1"/>
  <c r="A104" i="5"/>
  <c r="A96" i="5"/>
  <c r="A88" i="5"/>
  <c r="A80" i="5"/>
  <c r="A72" i="5"/>
  <c r="A64" i="5"/>
  <c r="A56" i="5"/>
  <c r="A49" i="5"/>
  <c r="R49" i="1"/>
  <c r="A47" i="5"/>
  <c r="R47" i="1"/>
  <c r="A39" i="5"/>
  <c r="E39" i="5" s="1"/>
  <c r="R39" i="1"/>
  <c r="A103" i="5"/>
  <c r="A95" i="5"/>
  <c r="A87" i="5"/>
  <c r="A79" i="5"/>
  <c r="A71" i="5"/>
  <c r="A63" i="5"/>
  <c r="A55" i="5"/>
  <c r="A33" i="5"/>
  <c r="E33" i="5" s="1"/>
  <c r="R33" i="1"/>
  <c r="A31" i="5"/>
  <c r="R31" i="1"/>
  <c r="A29" i="5"/>
  <c r="E29" i="5" s="1"/>
  <c r="R29" i="1"/>
  <c r="A27" i="5"/>
  <c r="E27" i="5" s="1"/>
  <c r="R27" i="1"/>
  <c r="A25" i="5"/>
  <c r="E25" i="5" s="1"/>
  <c r="R25" i="1"/>
  <c r="A23" i="5"/>
  <c r="E23" i="5" s="1"/>
  <c r="R23" i="1"/>
  <c r="A21" i="5"/>
  <c r="E21" i="5" s="1"/>
  <c r="R21" i="1"/>
  <c r="A19" i="5"/>
  <c r="E19" i="5" s="1"/>
  <c r="R19" i="1"/>
  <c r="A17" i="5"/>
  <c r="E17" i="5" s="1"/>
  <c r="R17" i="1"/>
  <c r="A15" i="5"/>
  <c r="E15" i="5" s="1"/>
  <c r="R15" i="1"/>
  <c r="A32" i="5"/>
  <c r="E32" i="5" s="1"/>
  <c r="R32" i="1"/>
  <c r="A30" i="5"/>
  <c r="R30" i="1"/>
  <c r="A28" i="5"/>
  <c r="E28" i="5" s="1"/>
  <c r="R28" i="1"/>
  <c r="A26" i="5"/>
  <c r="E26" i="5" s="1"/>
  <c r="R26" i="1"/>
  <c r="A24" i="5"/>
  <c r="E24" i="5" s="1"/>
  <c r="R24" i="1"/>
  <c r="A22" i="5"/>
  <c r="E22" i="5" s="1"/>
  <c r="R22" i="1"/>
  <c r="A20" i="5"/>
  <c r="E20" i="5" s="1"/>
  <c r="R20" i="1"/>
  <c r="A18" i="5"/>
  <c r="E18" i="5" s="1"/>
  <c r="R18" i="1"/>
  <c r="A16" i="5"/>
  <c r="E16" i="5" s="1"/>
  <c r="R16" i="1"/>
  <c r="A14" i="5"/>
  <c r="E14" i="5" s="1"/>
  <c r="R14" i="1"/>
  <c r="A13" i="5"/>
  <c r="E13" i="5" s="1"/>
  <c r="R13" i="1"/>
  <c r="A11" i="5"/>
  <c r="E11" i="5" s="1"/>
  <c r="R11" i="1"/>
  <c r="A9" i="5"/>
  <c r="E9" i="5" s="1"/>
  <c r="R9" i="1"/>
  <c r="A7" i="5"/>
  <c r="E7" i="5" s="1"/>
  <c r="R7" i="1"/>
  <c r="A12" i="5"/>
  <c r="E12" i="5" s="1"/>
  <c r="R12" i="1"/>
  <c r="A10" i="5"/>
  <c r="E10" i="5" s="1"/>
  <c r="R10" i="1"/>
  <c r="A8" i="5"/>
  <c r="E8" i="5" s="1"/>
  <c r="R8" i="1"/>
  <c r="O8" i="7"/>
  <c r="B8" i="8" s="1"/>
  <c r="E45" i="5"/>
  <c r="H48" i="5"/>
  <c r="I48" i="5" s="1"/>
  <c r="E40" i="5"/>
  <c r="H49" i="5"/>
  <c r="I49" i="5" s="1"/>
  <c r="D49" i="5"/>
  <c r="C49" i="5"/>
  <c r="B49" i="5"/>
  <c r="F49" i="5"/>
  <c r="G49" i="5" s="1"/>
  <c r="E49" i="5"/>
  <c r="E9" i="7"/>
  <c r="A9" i="8"/>
  <c r="D9" i="7"/>
  <c r="J9" i="7"/>
  <c r="A37" i="5"/>
  <c r="E37" i="5" s="1"/>
  <c r="E38" i="5"/>
  <c r="G9" i="7"/>
  <c r="F9" i="7"/>
  <c r="I9" i="7"/>
  <c r="M9" i="7"/>
  <c r="K9" i="7"/>
  <c r="L9" i="7"/>
  <c r="H9" i="7"/>
  <c r="Q9" i="7"/>
  <c r="E31" i="5"/>
  <c r="E30" i="5"/>
  <c r="C6" i="3"/>
  <c r="N81" i="4" l="1"/>
  <c r="K81" i="4"/>
  <c r="L81" i="4"/>
  <c r="F81" i="4"/>
  <c r="H81" i="4"/>
  <c r="G81" i="4"/>
  <c r="U81" i="4"/>
  <c r="I81" i="4"/>
  <c r="B81" i="4"/>
  <c r="J81" i="4"/>
  <c r="M81" i="4"/>
  <c r="O81" i="4"/>
  <c r="N51" i="4"/>
  <c r="I51" i="4"/>
  <c r="J51" i="4"/>
  <c r="K51" i="4"/>
  <c r="L51" i="4"/>
  <c r="F51" i="4"/>
  <c r="B51" i="4"/>
  <c r="H51" i="4"/>
  <c r="U51" i="4"/>
  <c r="O51" i="4"/>
  <c r="G51" i="4"/>
  <c r="M51" i="4"/>
  <c r="N83" i="4"/>
  <c r="I83" i="4"/>
  <c r="J83" i="4"/>
  <c r="K83" i="4"/>
  <c r="L83" i="4"/>
  <c r="F83" i="4"/>
  <c r="G83" i="4"/>
  <c r="B83" i="4"/>
  <c r="O83" i="4"/>
  <c r="M83" i="4"/>
  <c r="H83" i="4"/>
  <c r="U83" i="4"/>
  <c r="N85" i="4"/>
  <c r="H85" i="4"/>
  <c r="G85" i="4"/>
  <c r="I85" i="4"/>
  <c r="J85" i="4"/>
  <c r="K85" i="4"/>
  <c r="L85" i="4"/>
  <c r="F85" i="4"/>
  <c r="B85" i="4"/>
  <c r="M85" i="4"/>
  <c r="U85" i="4"/>
  <c r="O85" i="4"/>
  <c r="N76" i="4"/>
  <c r="L76" i="4"/>
  <c r="G76" i="4"/>
  <c r="U76" i="4"/>
  <c r="H76" i="4"/>
  <c r="F76" i="4"/>
  <c r="B76" i="4"/>
  <c r="I76" i="4"/>
  <c r="J76" i="4"/>
  <c r="K76" i="4"/>
  <c r="M76" i="4"/>
  <c r="O76" i="4"/>
  <c r="N61" i="4"/>
  <c r="H61" i="4"/>
  <c r="G61" i="4"/>
  <c r="I61" i="4"/>
  <c r="J61" i="4"/>
  <c r="K61" i="4"/>
  <c r="L61" i="4"/>
  <c r="F61" i="4"/>
  <c r="B61" i="4"/>
  <c r="M61" i="4"/>
  <c r="O61" i="4"/>
  <c r="U61" i="4"/>
  <c r="N54" i="4"/>
  <c r="J54" i="4"/>
  <c r="K54" i="4"/>
  <c r="L54" i="4"/>
  <c r="G54" i="4"/>
  <c r="U54" i="4"/>
  <c r="M54" i="4"/>
  <c r="H54" i="4"/>
  <c r="F54" i="4"/>
  <c r="B54" i="4"/>
  <c r="O54" i="4"/>
  <c r="I54" i="4"/>
  <c r="N86" i="4"/>
  <c r="J86" i="4"/>
  <c r="K86" i="4"/>
  <c r="L86" i="4"/>
  <c r="G86" i="4"/>
  <c r="U86" i="4"/>
  <c r="M86" i="4"/>
  <c r="H86" i="4"/>
  <c r="F86" i="4"/>
  <c r="B86" i="4"/>
  <c r="O86" i="4"/>
  <c r="I86" i="4"/>
  <c r="N80" i="4"/>
  <c r="H80" i="4"/>
  <c r="F80" i="4"/>
  <c r="B80" i="4"/>
  <c r="I80" i="4"/>
  <c r="J80" i="4"/>
  <c r="K80" i="4"/>
  <c r="L80" i="4"/>
  <c r="G80" i="4"/>
  <c r="U80" i="4"/>
  <c r="O80" i="4"/>
  <c r="M80" i="4"/>
  <c r="N98" i="4"/>
  <c r="H98" i="4"/>
  <c r="F98" i="4"/>
  <c r="B98" i="4"/>
  <c r="O98" i="4"/>
  <c r="I98" i="4"/>
  <c r="J98" i="4"/>
  <c r="K98" i="4"/>
  <c r="L98" i="4"/>
  <c r="G98" i="4"/>
  <c r="U98" i="4"/>
  <c r="M98" i="4"/>
  <c r="N55" i="4"/>
  <c r="H55" i="4"/>
  <c r="G55" i="4"/>
  <c r="I55" i="4"/>
  <c r="J55" i="4"/>
  <c r="K55" i="4"/>
  <c r="M55" i="4"/>
  <c r="B55" i="4"/>
  <c r="U55" i="4"/>
  <c r="L55" i="4"/>
  <c r="O55" i="4"/>
  <c r="F55" i="4"/>
  <c r="N87" i="4"/>
  <c r="H87" i="4"/>
  <c r="G87" i="4"/>
  <c r="I87" i="4"/>
  <c r="J87" i="4"/>
  <c r="K87" i="4"/>
  <c r="L87" i="4"/>
  <c r="F87" i="4"/>
  <c r="M87" i="4"/>
  <c r="B87" i="4"/>
  <c r="U87" i="4"/>
  <c r="O87" i="4"/>
  <c r="N56" i="4"/>
  <c r="H56" i="4"/>
  <c r="F56" i="4"/>
  <c r="B56" i="4"/>
  <c r="I56" i="4"/>
  <c r="J56" i="4"/>
  <c r="K56" i="4"/>
  <c r="L56" i="4"/>
  <c r="G56" i="4"/>
  <c r="U56" i="4"/>
  <c r="M56" i="4"/>
  <c r="O56" i="4"/>
  <c r="N89" i="4"/>
  <c r="K89" i="4"/>
  <c r="L89" i="4"/>
  <c r="F89" i="4"/>
  <c r="H89" i="4"/>
  <c r="G89" i="4"/>
  <c r="U89" i="4"/>
  <c r="I89" i="4"/>
  <c r="J89" i="4"/>
  <c r="M89" i="4"/>
  <c r="O89" i="4"/>
  <c r="B89" i="4"/>
  <c r="N97" i="4"/>
  <c r="K97" i="4"/>
  <c r="L97" i="4"/>
  <c r="H97" i="4"/>
  <c r="G97" i="4"/>
  <c r="U97" i="4"/>
  <c r="I97" i="4"/>
  <c r="B97" i="4"/>
  <c r="M97" i="4"/>
  <c r="F97" i="4"/>
  <c r="J97" i="4"/>
  <c r="O97" i="4"/>
  <c r="N74" i="4"/>
  <c r="H74" i="4"/>
  <c r="F74" i="4"/>
  <c r="B74" i="4"/>
  <c r="O74" i="4"/>
  <c r="I74" i="4"/>
  <c r="J74" i="4"/>
  <c r="K74" i="4"/>
  <c r="L74" i="4"/>
  <c r="G74" i="4"/>
  <c r="U74" i="4"/>
  <c r="M74" i="4"/>
  <c r="N106" i="4"/>
  <c r="H106" i="4"/>
  <c r="F106" i="4"/>
  <c r="B106" i="4"/>
  <c r="O106" i="4"/>
  <c r="I106" i="4"/>
  <c r="J106" i="4"/>
  <c r="K106" i="4"/>
  <c r="L106" i="4"/>
  <c r="G106" i="4"/>
  <c r="U106" i="4"/>
  <c r="M106" i="4"/>
  <c r="N66" i="4"/>
  <c r="H66" i="4"/>
  <c r="F66" i="4"/>
  <c r="B66" i="4"/>
  <c r="O66" i="4"/>
  <c r="I66" i="4"/>
  <c r="J66" i="4"/>
  <c r="K66" i="4"/>
  <c r="L66" i="4"/>
  <c r="G66" i="4"/>
  <c r="U66" i="4"/>
  <c r="M66" i="4"/>
  <c r="N59" i="4"/>
  <c r="I59" i="4"/>
  <c r="J59" i="4"/>
  <c r="K59" i="4"/>
  <c r="L59" i="4"/>
  <c r="F59" i="4"/>
  <c r="M59" i="4"/>
  <c r="O59" i="4"/>
  <c r="B59" i="4"/>
  <c r="U59" i="4"/>
  <c r="H59" i="4"/>
  <c r="G59" i="4"/>
  <c r="N91" i="4"/>
  <c r="I91" i="4"/>
  <c r="J91" i="4"/>
  <c r="K91" i="4"/>
  <c r="L91" i="4"/>
  <c r="U91" i="4"/>
  <c r="H91" i="4"/>
  <c r="G91" i="4"/>
  <c r="F91" i="4"/>
  <c r="O91" i="4"/>
  <c r="B91" i="4"/>
  <c r="M91" i="4"/>
  <c r="N52" i="4"/>
  <c r="L52" i="4"/>
  <c r="G52" i="4"/>
  <c r="U52" i="4"/>
  <c r="M52" i="4"/>
  <c r="H52" i="4"/>
  <c r="F52" i="4"/>
  <c r="B52" i="4"/>
  <c r="I52" i="4"/>
  <c r="J52" i="4"/>
  <c r="K52" i="4"/>
  <c r="O52" i="4"/>
  <c r="N92" i="4"/>
  <c r="L92" i="4"/>
  <c r="G92" i="4"/>
  <c r="U92" i="4"/>
  <c r="H92" i="4"/>
  <c r="F92" i="4"/>
  <c r="B92" i="4"/>
  <c r="I92" i="4"/>
  <c r="J92" i="4"/>
  <c r="K92" i="4"/>
  <c r="O92" i="4"/>
  <c r="M92" i="4"/>
  <c r="N69" i="4"/>
  <c r="H69" i="4"/>
  <c r="G69" i="4"/>
  <c r="I69" i="4"/>
  <c r="J69" i="4"/>
  <c r="K69" i="4"/>
  <c r="L69" i="4"/>
  <c r="F69" i="4"/>
  <c r="B69" i="4"/>
  <c r="U69" i="4"/>
  <c r="O69" i="4"/>
  <c r="M69" i="4"/>
  <c r="N62" i="4"/>
  <c r="J62" i="4"/>
  <c r="K62" i="4"/>
  <c r="L62" i="4"/>
  <c r="G62" i="4"/>
  <c r="U62" i="4"/>
  <c r="M62" i="4"/>
  <c r="H62" i="4"/>
  <c r="F62" i="4"/>
  <c r="B62" i="4"/>
  <c r="O62" i="4"/>
  <c r="I62" i="4"/>
  <c r="N94" i="4"/>
  <c r="J94" i="4"/>
  <c r="K94" i="4"/>
  <c r="L94" i="4"/>
  <c r="G94" i="4"/>
  <c r="U94" i="4"/>
  <c r="M94" i="4"/>
  <c r="H94" i="4"/>
  <c r="F94" i="4"/>
  <c r="B94" i="4"/>
  <c r="O94" i="4"/>
  <c r="I94" i="4"/>
  <c r="N104" i="4"/>
  <c r="H104" i="4"/>
  <c r="F104" i="4"/>
  <c r="B104" i="4"/>
  <c r="I104" i="4"/>
  <c r="J104" i="4"/>
  <c r="K104" i="4"/>
  <c r="L104" i="4"/>
  <c r="G104" i="4"/>
  <c r="U104" i="4"/>
  <c r="O104" i="4"/>
  <c r="M104" i="4"/>
  <c r="N79" i="4"/>
  <c r="H79" i="4"/>
  <c r="G79" i="4"/>
  <c r="I79" i="4"/>
  <c r="J79" i="4"/>
  <c r="K79" i="4"/>
  <c r="F79" i="4"/>
  <c r="O79" i="4"/>
  <c r="B79" i="4"/>
  <c r="L79" i="4"/>
  <c r="U79" i="4"/>
  <c r="M79" i="4"/>
  <c r="N73" i="4"/>
  <c r="K73" i="4"/>
  <c r="L73" i="4"/>
  <c r="F73" i="4"/>
  <c r="H73" i="4"/>
  <c r="G73" i="4"/>
  <c r="U73" i="4"/>
  <c r="M73" i="4"/>
  <c r="I73" i="4"/>
  <c r="B73" i="4"/>
  <c r="O73" i="4"/>
  <c r="J73" i="4"/>
  <c r="E48" i="5"/>
  <c r="N63" i="4"/>
  <c r="H63" i="4"/>
  <c r="G63" i="4"/>
  <c r="I63" i="4"/>
  <c r="J63" i="4"/>
  <c r="K63" i="4"/>
  <c r="L63" i="4"/>
  <c r="M63" i="4"/>
  <c r="B63" i="4"/>
  <c r="O63" i="4"/>
  <c r="F63" i="4"/>
  <c r="U63" i="4"/>
  <c r="N95" i="4"/>
  <c r="H95" i="4"/>
  <c r="G95" i="4"/>
  <c r="I95" i="4"/>
  <c r="J95" i="4"/>
  <c r="K95" i="4"/>
  <c r="B95" i="4"/>
  <c r="M95" i="4"/>
  <c r="U95" i="4"/>
  <c r="F95" i="4"/>
  <c r="O95" i="4"/>
  <c r="L95" i="4"/>
  <c r="N64" i="4"/>
  <c r="H64" i="4"/>
  <c r="F64" i="4"/>
  <c r="B64" i="4"/>
  <c r="I64" i="4"/>
  <c r="J64" i="4"/>
  <c r="K64" i="4"/>
  <c r="L64" i="4"/>
  <c r="G64" i="4"/>
  <c r="U64" i="4"/>
  <c r="M64" i="4"/>
  <c r="O64" i="4"/>
  <c r="N57" i="4"/>
  <c r="K57" i="4"/>
  <c r="L57" i="4"/>
  <c r="F57" i="4"/>
  <c r="H57" i="4"/>
  <c r="G57" i="4"/>
  <c r="U57" i="4"/>
  <c r="M57" i="4"/>
  <c r="I57" i="4"/>
  <c r="B57" i="4"/>
  <c r="O57" i="4"/>
  <c r="J57" i="4"/>
  <c r="N50" i="4"/>
  <c r="H50" i="4"/>
  <c r="F50" i="4"/>
  <c r="B50" i="4"/>
  <c r="O50" i="4"/>
  <c r="I50" i="4"/>
  <c r="J50" i="4"/>
  <c r="K50" i="4"/>
  <c r="L50" i="4"/>
  <c r="G50" i="4"/>
  <c r="U50" i="4"/>
  <c r="M50" i="4"/>
  <c r="N82" i="4"/>
  <c r="H82" i="4"/>
  <c r="F82" i="4"/>
  <c r="B82" i="4"/>
  <c r="O82" i="4"/>
  <c r="I82" i="4"/>
  <c r="J82" i="4"/>
  <c r="K82" i="4"/>
  <c r="L82" i="4"/>
  <c r="G82" i="4"/>
  <c r="U82" i="4"/>
  <c r="M82" i="4"/>
  <c r="N107" i="4"/>
  <c r="I107" i="4"/>
  <c r="J107" i="4"/>
  <c r="K107" i="4"/>
  <c r="L107" i="4"/>
  <c r="F107" i="4"/>
  <c r="H107" i="4"/>
  <c r="G107" i="4"/>
  <c r="B107" i="4"/>
  <c r="U107" i="4"/>
  <c r="O107" i="4"/>
  <c r="M107" i="4"/>
  <c r="F48" i="5"/>
  <c r="G48" i="5" s="1"/>
  <c r="N67" i="4"/>
  <c r="I67" i="4"/>
  <c r="J67" i="4"/>
  <c r="K67" i="4"/>
  <c r="L67" i="4"/>
  <c r="F67" i="4"/>
  <c r="O67" i="4"/>
  <c r="H67" i="4"/>
  <c r="M67" i="4"/>
  <c r="B67" i="4"/>
  <c r="G67" i="4"/>
  <c r="U67" i="4"/>
  <c r="B99" i="4"/>
  <c r="U99" i="4"/>
  <c r="N60" i="4"/>
  <c r="L60" i="4"/>
  <c r="G60" i="4"/>
  <c r="U60" i="4"/>
  <c r="M60" i="4"/>
  <c r="H60" i="4"/>
  <c r="F60" i="4"/>
  <c r="B60" i="4"/>
  <c r="I60" i="4"/>
  <c r="J60" i="4"/>
  <c r="O60" i="4"/>
  <c r="K60" i="4"/>
  <c r="N93" i="4"/>
  <c r="H93" i="4"/>
  <c r="G93" i="4"/>
  <c r="I93" i="4"/>
  <c r="J93" i="4"/>
  <c r="K93" i="4"/>
  <c r="L93" i="4"/>
  <c r="F93" i="4"/>
  <c r="B93" i="4"/>
  <c r="U93" i="4"/>
  <c r="O93" i="4"/>
  <c r="M93" i="4"/>
  <c r="N77" i="4"/>
  <c r="H77" i="4"/>
  <c r="G77" i="4"/>
  <c r="I77" i="4"/>
  <c r="J77" i="4"/>
  <c r="K77" i="4"/>
  <c r="L77" i="4"/>
  <c r="F77" i="4"/>
  <c r="B77" i="4"/>
  <c r="O77" i="4"/>
  <c r="U77" i="4"/>
  <c r="M77" i="4"/>
  <c r="N70" i="4"/>
  <c r="J70" i="4"/>
  <c r="K70" i="4"/>
  <c r="L70" i="4"/>
  <c r="G70" i="4"/>
  <c r="U70" i="4"/>
  <c r="M70" i="4"/>
  <c r="H70" i="4"/>
  <c r="F70" i="4"/>
  <c r="B70" i="4"/>
  <c r="O70" i="4"/>
  <c r="I70" i="4"/>
  <c r="N102" i="4"/>
  <c r="J102" i="4"/>
  <c r="K102" i="4"/>
  <c r="L102" i="4"/>
  <c r="G102" i="4"/>
  <c r="U102" i="4"/>
  <c r="M102" i="4"/>
  <c r="H102" i="4"/>
  <c r="F102" i="4"/>
  <c r="B102" i="4"/>
  <c r="O102" i="4"/>
  <c r="I102" i="4"/>
  <c r="N105" i="4"/>
  <c r="K105" i="4"/>
  <c r="L105" i="4"/>
  <c r="H105" i="4"/>
  <c r="G105" i="4"/>
  <c r="U105" i="4"/>
  <c r="I105" i="4"/>
  <c r="M105" i="4"/>
  <c r="J105" i="4"/>
  <c r="B105" i="4"/>
  <c r="F105" i="4"/>
  <c r="O105" i="4"/>
  <c r="N96" i="4"/>
  <c r="H96" i="4"/>
  <c r="F96" i="4"/>
  <c r="B96" i="4"/>
  <c r="I96" i="4"/>
  <c r="J96" i="4"/>
  <c r="K96" i="4"/>
  <c r="L96" i="4"/>
  <c r="G96" i="4"/>
  <c r="U96" i="4"/>
  <c r="M96" i="4"/>
  <c r="O96" i="4"/>
  <c r="M10" i="7"/>
  <c r="B48" i="5"/>
  <c r="N71" i="4"/>
  <c r="H71" i="4"/>
  <c r="G71" i="4"/>
  <c r="I71" i="4"/>
  <c r="J71" i="4"/>
  <c r="K71" i="4"/>
  <c r="U71" i="4"/>
  <c r="O71" i="4"/>
  <c r="F71" i="4"/>
  <c r="L71" i="4"/>
  <c r="B71" i="4"/>
  <c r="M71" i="4"/>
  <c r="N88" i="4"/>
  <c r="H88" i="4"/>
  <c r="F88" i="4"/>
  <c r="B88" i="4"/>
  <c r="I88" i="4"/>
  <c r="J88" i="4"/>
  <c r="K88" i="4"/>
  <c r="L88" i="4"/>
  <c r="G88" i="4"/>
  <c r="U88" i="4"/>
  <c r="O88" i="4"/>
  <c r="M88" i="4"/>
  <c r="N72" i="4"/>
  <c r="H72" i="4"/>
  <c r="F72" i="4"/>
  <c r="B72" i="4"/>
  <c r="I72" i="4"/>
  <c r="J72" i="4"/>
  <c r="K72" i="4"/>
  <c r="L72" i="4"/>
  <c r="G72" i="4"/>
  <c r="U72" i="4"/>
  <c r="M72" i="4"/>
  <c r="O72" i="4"/>
  <c r="N65" i="4"/>
  <c r="K65" i="4"/>
  <c r="L65" i="4"/>
  <c r="F65" i="4"/>
  <c r="H65" i="4"/>
  <c r="G65" i="4"/>
  <c r="U65" i="4"/>
  <c r="M65" i="4"/>
  <c r="I65" i="4"/>
  <c r="J65" i="4"/>
  <c r="B65" i="4"/>
  <c r="O65" i="4"/>
  <c r="N58" i="4"/>
  <c r="H58" i="4"/>
  <c r="F58" i="4"/>
  <c r="B58" i="4"/>
  <c r="O58" i="4"/>
  <c r="I58" i="4"/>
  <c r="J58" i="4"/>
  <c r="K58" i="4"/>
  <c r="L58" i="4"/>
  <c r="G58" i="4"/>
  <c r="U58" i="4"/>
  <c r="M58" i="4"/>
  <c r="N90" i="4"/>
  <c r="H90" i="4"/>
  <c r="F90" i="4"/>
  <c r="B90" i="4"/>
  <c r="O90" i="4"/>
  <c r="I90" i="4"/>
  <c r="J90" i="4"/>
  <c r="K90" i="4"/>
  <c r="L90" i="4"/>
  <c r="G90" i="4"/>
  <c r="U90" i="4"/>
  <c r="M90" i="4"/>
  <c r="N84" i="4"/>
  <c r="L84" i="4"/>
  <c r="G84" i="4"/>
  <c r="U84" i="4"/>
  <c r="H84" i="4"/>
  <c r="F84" i="4"/>
  <c r="B84" i="4"/>
  <c r="I84" i="4"/>
  <c r="J84" i="4"/>
  <c r="M84" i="4"/>
  <c r="O84" i="4"/>
  <c r="K84" i="4"/>
  <c r="I10" i="7"/>
  <c r="D48" i="5"/>
  <c r="N75" i="4"/>
  <c r="I75" i="4"/>
  <c r="J75" i="4"/>
  <c r="K75" i="4"/>
  <c r="F75" i="4"/>
  <c r="L75" i="4"/>
  <c r="H75" i="4"/>
  <c r="G75" i="4"/>
  <c r="B75" i="4"/>
  <c r="U75" i="4"/>
  <c r="M75" i="4"/>
  <c r="O75" i="4"/>
  <c r="N100" i="4"/>
  <c r="L100" i="4"/>
  <c r="G100" i="4"/>
  <c r="U100" i="4"/>
  <c r="H100" i="4"/>
  <c r="F100" i="4"/>
  <c r="B100" i="4"/>
  <c r="I100" i="4"/>
  <c r="J100" i="4"/>
  <c r="K100" i="4"/>
  <c r="M100" i="4"/>
  <c r="O100" i="4"/>
  <c r="N68" i="4"/>
  <c r="L68" i="4"/>
  <c r="G68" i="4"/>
  <c r="U68" i="4"/>
  <c r="M68" i="4"/>
  <c r="H68" i="4"/>
  <c r="F68" i="4"/>
  <c r="B68" i="4"/>
  <c r="I68" i="4"/>
  <c r="J68" i="4"/>
  <c r="K68" i="4"/>
  <c r="O68" i="4"/>
  <c r="N53" i="4"/>
  <c r="H53" i="4"/>
  <c r="G53" i="4"/>
  <c r="I53" i="4"/>
  <c r="J53" i="4"/>
  <c r="K53" i="4"/>
  <c r="L53" i="4"/>
  <c r="F53" i="4"/>
  <c r="B53" i="4"/>
  <c r="U53" i="4"/>
  <c r="M53" i="4"/>
  <c r="O53" i="4"/>
  <c r="B101" i="4"/>
  <c r="U101" i="4"/>
  <c r="N78" i="4"/>
  <c r="J78" i="4"/>
  <c r="K78" i="4"/>
  <c r="L78" i="4"/>
  <c r="G78" i="4"/>
  <c r="U78" i="4"/>
  <c r="M78" i="4"/>
  <c r="H78" i="4"/>
  <c r="F78" i="4"/>
  <c r="B78" i="4"/>
  <c r="O78" i="4"/>
  <c r="I78" i="4"/>
  <c r="N103" i="4"/>
  <c r="G103" i="4"/>
  <c r="H103" i="4"/>
  <c r="I103" i="4"/>
  <c r="J103" i="4"/>
  <c r="K103" i="4"/>
  <c r="L103" i="4"/>
  <c r="B103" i="4"/>
  <c r="U103" i="4"/>
  <c r="O103" i="4"/>
  <c r="F103" i="4"/>
  <c r="M103" i="4"/>
  <c r="E10" i="7"/>
  <c r="L10" i="7"/>
  <c r="J10" i="7"/>
  <c r="H10" i="7"/>
  <c r="A10" i="8"/>
  <c r="B10" i="8" s="1"/>
  <c r="A11" i="7"/>
  <c r="C11" i="7" s="1"/>
  <c r="G10" i="7"/>
  <c r="F10" i="7"/>
  <c r="K10" i="7"/>
  <c r="D10" i="7"/>
  <c r="U37" i="4"/>
  <c r="B37" i="4"/>
  <c r="C75" i="4"/>
  <c r="R75" i="4"/>
  <c r="D75" i="4"/>
  <c r="Q75" i="4"/>
  <c r="T75" i="4"/>
  <c r="P75" i="4"/>
  <c r="E75" i="4"/>
  <c r="S75" i="4"/>
  <c r="T75" i="1" s="1"/>
  <c r="C100" i="4"/>
  <c r="P100" i="4"/>
  <c r="Q100" i="4"/>
  <c r="D100" i="4"/>
  <c r="S100" i="4"/>
  <c r="T100" i="1" s="1"/>
  <c r="E100" i="4"/>
  <c r="T100" i="4"/>
  <c r="R100" i="4"/>
  <c r="E68" i="4"/>
  <c r="Q68" i="4"/>
  <c r="T68" i="4"/>
  <c r="D68" i="4"/>
  <c r="S68" i="4"/>
  <c r="T68" i="1" s="1"/>
  <c r="C68" i="4"/>
  <c r="P68" i="4"/>
  <c r="R68" i="4"/>
  <c r="D53" i="4"/>
  <c r="T53" i="4"/>
  <c r="E53" i="4"/>
  <c r="P53" i="4"/>
  <c r="C53" i="4"/>
  <c r="Q53" i="4"/>
  <c r="S53" i="4"/>
  <c r="T53" i="1" s="1"/>
  <c r="R53" i="4"/>
  <c r="T101" i="4"/>
  <c r="D78" i="4"/>
  <c r="C78" i="4"/>
  <c r="E78" i="4"/>
  <c r="Q78" i="4"/>
  <c r="R78" i="4"/>
  <c r="S78" i="4"/>
  <c r="T78" i="1" s="1"/>
  <c r="P78" i="4"/>
  <c r="T78" i="4"/>
  <c r="C103" i="4"/>
  <c r="E103" i="4"/>
  <c r="P103" i="4"/>
  <c r="T103" i="4"/>
  <c r="S103" i="4"/>
  <c r="T103" i="1" s="1"/>
  <c r="D103" i="4"/>
  <c r="R103" i="4"/>
  <c r="Q103" i="4"/>
  <c r="D79" i="4"/>
  <c r="E79" i="4"/>
  <c r="Q79" i="4"/>
  <c r="P79" i="4"/>
  <c r="R79" i="4"/>
  <c r="T79" i="4"/>
  <c r="C79" i="4"/>
  <c r="S79" i="4"/>
  <c r="T79" i="1" s="1"/>
  <c r="Q81" i="4"/>
  <c r="S81" i="4"/>
  <c r="T81" i="1" s="1"/>
  <c r="C81" i="4"/>
  <c r="P81" i="4"/>
  <c r="D81" i="4"/>
  <c r="R81" i="4"/>
  <c r="E81" i="4"/>
  <c r="T81" i="4"/>
  <c r="Q64" i="4"/>
  <c r="T64" i="4"/>
  <c r="P64" i="4"/>
  <c r="E64" i="4"/>
  <c r="R64" i="4"/>
  <c r="C64" i="4"/>
  <c r="S64" i="4"/>
  <c r="T64" i="1" s="1"/>
  <c r="D64" i="4"/>
  <c r="S73" i="4"/>
  <c r="T73" i="1" s="1"/>
  <c r="D73" i="4"/>
  <c r="P73" i="4"/>
  <c r="Q73" i="4"/>
  <c r="R73" i="4"/>
  <c r="T73" i="4"/>
  <c r="C73" i="4"/>
  <c r="E73" i="4"/>
  <c r="S66" i="4"/>
  <c r="T66" i="1" s="1"/>
  <c r="C66" i="4"/>
  <c r="Q66" i="4"/>
  <c r="E66" i="4"/>
  <c r="R66" i="4"/>
  <c r="T66" i="4"/>
  <c r="P66" i="4"/>
  <c r="D66" i="4"/>
  <c r="Q98" i="4"/>
  <c r="S98" i="4"/>
  <c r="T98" i="1" s="1"/>
  <c r="T98" i="4"/>
  <c r="P98" i="4"/>
  <c r="E98" i="4"/>
  <c r="C98" i="4"/>
  <c r="R98" i="4"/>
  <c r="D98" i="4"/>
  <c r="C51" i="4"/>
  <c r="P51" i="4"/>
  <c r="D51" i="4"/>
  <c r="S51" i="4"/>
  <c r="T51" i="1" s="1"/>
  <c r="T51" i="4"/>
  <c r="Q51" i="4"/>
  <c r="R51" i="4"/>
  <c r="E51" i="4"/>
  <c r="T83" i="4"/>
  <c r="S83" i="4"/>
  <c r="T83" i="1" s="1"/>
  <c r="E83" i="4"/>
  <c r="R83" i="4"/>
  <c r="Q83" i="4"/>
  <c r="D83" i="4"/>
  <c r="P83" i="4"/>
  <c r="C83" i="4"/>
  <c r="E85" i="4"/>
  <c r="T85" i="4"/>
  <c r="C85" i="4"/>
  <c r="P85" i="4"/>
  <c r="Q85" i="4"/>
  <c r="R85" i="4"/>
  <c r="D85" i="4"/>
  <c r="S85" i="4"/>
  <c r="T85" i="1" s="1"/>
  <c r="E76" i="4"/>
  <c r="Q76" i="4"/>
  <c r="R76" i="4"/>
  <c r="C76" i="4"/>
  <c r="S76" i="4"/>
  <c r="T76" i="1" s="1"/>
  <c r="T76" i="4"/>
  <c r="D76" i="4"/>
  <c r="P76" i="4"/>
  <c r="E61" i="4"/>
  <c r="C61" i="4"/>
  <c r="P61" i="4"/>
  <c r="R61" i="4"/>
  <c r="S61" i="4"/>
  <c r="T61" i="1" s="1"/>
  <c r="T61" i="4"/>
  <c r="Q61" i="4"/>
  <c r="D61" i="4"/>
  <c r="C54" i="4"/>
  <c r="E54" i="4"/>
  <c r="P54" i="4"/>
  <c r="S54" i="4"/>
  <c r="T54" i="1" s="1"/>
  <c r="Q54" i="4"/>
  <c r="R54" i="4"/>
  <c r="T54" i="4"/>
  <c r="D54" i="4"/>
  <c r="E86" i="4"/>
  <c r="S86" i="4"/>
  <c r="T86" i="1" s="1"/>
  <c r="R86" i="4"/>
  <c r="C86" i="4"/>
  <c r="Q86" i="4"/>
  <c r="D86" i="4"/>
  <c r="T86" i="4"/>
  <c r="P86" i="4"/>
  <c r="C80" i="4"/>
  <c r="Q80" i="4"/>
  <c r="S80" i="4"/>
  <c r="T80" i="1" s="1"/>
  <c r="R80" i="4"/>
  <c r="P80" i="4"/>
  <c r="D80" i="4"/>
  <c r="E80" i="4"/>
  <c r="T80" i="4"/>
  <c r="E55" i="4"/>
  <c r="P55" i="4"/>
  <c r="Q55" i="4"/>
  <c r="R55" i="4"/>
  <c r="S55" i="4"/>
  <c r="T55" i="1" s="1"/>
  <c r="T55" i="4"/>
  <c r="C55" i="4"/>
  <c r="D55" i="4"/>
  <c r="D87" i="4"/>
  <c r="R87" i="4"/>
  <c r="P87" i="4"/>
  <c r="T87" i="4"/>
  <c r="E87" i="4"/>
  <c r="C87" i="4"/>
  <c r="Q87" i="4"/>
  <c r="S87" i="4"/>
  <c r="T87" i="1" s="1"/>
  <c r="C72" i="4"/>
  <c r="Q72" i="4"/>
  <c r="S72" i="4"/>
  <c r="T72" i="1" s="1"/>
  <c r="E72" i="4"/>
  <c r="T72" i="4"/>
  <c r="D72" i="4"/>
  <c r="R72" i="4"/>
  <c r="P72" i="4"/>
  <c r="Q97" i="4"/>
  <c r="C97" i="4"/>
  <c r="D97" i="4"/>
  <c r="P97" i="4"/>
  <c r="E97" i="4"/>
  <c r="R97" i="4"/>
  <c r="S97" i="4"/>
  <c r="T97" i="1" s="1"/>
  <c r="T97" i="4"/>
  <c r="C74" i="4"/>
  <c r="Q74" i="4"/>
  <c r="R74" i="4"/>
  <c r="P74" i="4"/>
  <c r="D74" i="4"/>
  <c r="S74" i="4"/>
  <c r="T74" i="1" s="1"/>
  <c r="T74" i="4"/>
  <c r="E74" i="4"/>
  <c r="E106" i="4"/>
  <c r="Q106" i="4"/>
  <c r="S106" i="4"/>
  <c r="T106" i="1" s="1"/>
  <c r="T106" i="4"/>
  <c r="C106" i="4"/>
  <c r="R106" i="4"/>
  <c r="D106" i="4"/>
  <c r="P106" i="4"/>
  <c r="C59" i="4"/>
  <c r="P59" i="4"/>
  <c r="Q59" i="4"/>
  <c r="R59" i="4"/>
  <c r="T59" i="4"/>
  <c r="D59" i="4"/>
  <c r="E59" i="4"/>
  <c r="S59" i="4"/>
  <c r="T59" i="1" s="1"/>
  <c r="Q91" i="4"/>
  <c r="D91" i="4"/>
  <c r="T91" i="4"/>
  <c r="R91" i="4"/>
  <c r="C91" i="4"/>
  <c r="S91" i="4"/>
  <c r="T91" i="1" s="1"/>
  <c r="P91" i="4"/>
  <c r="E91" i="4"/>
  <c r="C52" i="4"/>
  <c r="S52" i="4"/>
  <c r="T52" i="1" s="1"/>
  <c r="E52" i="4"/>
  <c r="D52" i="4"/>
  <c r="T52" i="4"/>
  <c r="Q52" i="4"/>
  <c r="P52" i="4"/>
  <c r="R52" i="4"/>
  <c r="C92" i="4"/>
  <c r="Q92" i="4"/>
  <c r="S92" i="4"/>
  <c r="T92" i="1" s="1"/>
  <c r="T92" i="4"/>
  <c r="D92" i="4"/>
  <c r="P92" i="4"/>
  <c r="E92" i="4"/>
  <c r="R92" i="4"/>
  <c r="E69" i="4"/>
  <c r="S69" i="4"/>
  <c r="T69" i="1" s="1"/>
  <c r="D69" i="4"/>
  <c r="P69" i="4"/>
  <c r="Q69" i="4"/>
  <c r="R69" i="4"/>
  <c r="T69" i="4"/>
  <c r="C69" i="4"/>
  <c r="D62" i="4"/>
  <c r="E62" i="4"/>
  <c r="R62" i="4"/>
  <c r="C62" i="4"/>
  <c r="Q62" i="4"/>
  <c r="S62" i="4"/>
  <c r="T62" i="1" s="1"/>
  <c r="P62" i="4"/>
  <c r="T62" i="4"/>
  <c r="Q94" i="4"/>
  <c r="T94" i="4"/>
  <c r="S94" i="4"/>
  <c r="T94" i="1" s="1"/>
  <c r="R94" i="4"/>
  <c r="E94" i="4"/>
  <c r="D94" i="4"/>
  <c r="P94" i="4"/>
  <c r="C94" i="4"/>
  <c r="S104" i="4"/>
  <c r="T104" i="1" s="1"/>
  <c r="C104" i="4"/>
  <c r="T104" i="4"/>
  <c r="P104" i="4"/>
  <c r="D104" i="4"/>
  <c r="Q104" i="4"/>
  <c r="E104" i="4"/>
  <c r="R104" i="4"/>
  <c r="E63" i="4"/>
  <c r="Q63" i="4"/>
  <c r="T63" i="4"/>
  <c r="D63" i="4"/>
  <c r="P63" i="4"/>
  <c r="R63" i="4"/>
  <c r="S63" i="4"/>
  <c r="T63" i="1" s="1"/>
  <c r="C63" i="4"/>
  <c r="Q95" i="4"/>
  <c r="T95" i="4"/>
  <c r="C95" i="4"/>
  <c r="D95" i="4"/>
  <c r="R95" i="4"/>
  <c r="S95" i="4"/>
  <c r="T95" i="1" s="1"/>
  <c r="P95" i="4"/>
  <c r="E95" i="4"/>
  <c r="S96" i="4"/>
  <c r="T96" i="1" s="1"/>
  <c r="E96" i="4"/>
  <c r="Q96" i="4"/>
  <c r="T96" i="4"/>
  <c r="P96" i="4"/>
  <c r="R96" i="4"/>
  <c r="D96" i="4"/>
  <c r="C96" i="4"/>
  <c r="S57" i="4"/>
  <c r="T57" i="1" s="1"/>
  <c r="T57" i="4"/>
  <c r="R57" i="4"/>
  <c r="P57" i="4"/>
  <c r="E57" i="4"/>
  <c r="C57" i="4"/>
  <c r="Q57" i="4"/>
  <c r="D57" i="4"/>
  <c r="E50" i="4"/>
  <c r="T50" i="4"/>
  <c r="C50" i="4"/>
  <c r="P50" i="4"/>
  <c r="D50" i="4"/>
  <c r="S50" i="4"/>
  <c r="T50" i="1" s="1"/>
  <c r="Q50" i="4"/>
  <c r="R50" i="4"/>
  <c r="P82" i="4"/>
  <c r="C82" i="4"/>
  <c r="Q82" i="4"/>
  <c r="R82" i="4"/>
  <c r="S82" i="4"/>
  <c r="T82" i="1" s="1"/>
  <c r="D82" i="4"/>
  <c r="E82" i="4"/>
  <c r="T82" i="4"/>
  <c r="E107" i="4"/>
  <c r="S107" i="4"/>
  <c r="T107" i="1" s="1"/>
  <c r="T107" i="4"/>
  <c r="C107" i="4"/>
  <c r="D107" i="4"/>
  <c r="P107" i="4"/>
  <c r="Q107" i="4"/>
  <c r="R107" i="4"/>
  <c r="C67" i="4"/>
  <c r="Q67" i="4"/>
  <c r="T67" i="4"/>
  <c r="D67" i="4"/>
  <c r="R67" i="4"/>
  <c r="E67" i="4"/>
  <c r="S67" i="4"/>
  <c r="T67" i="1" s="1"/>
  <c r="P67" i="4"/>
  <c r="C99" i="4"/>
  <c r="T99" i="4"/>
  <c r="Q60" i="4"/>
  <c r="E60" i="4"/>
  <c r="P60" i="4"/>
  <c r="S60" i="4"/>
  <c r="T60" i="1" s="1"/>
  <c r="D60" i="4"/>
  <c r="T60" i="4"/>
  <c r="C60" i="4"/>
  <c r="R60" i="4"/>
  <c r="E93" i="4"/>
  <c r="D93" i="4"/>
  <c r="Q93" i="4"/>
  <c r="T93" i="4"/>
  <c r="P93" i="4"/>
  <c r="R93" i="4"/>
  <c r="C93" i="4"/>
  <c r="S93" i="4"/>
  <c r="T93" i="1" s="1"/>
  <c r="E77" i="4"/>
  <c r="R77" i="4"/>
  <c r="T77" i="4"/>
  <c r="C77" i="4"/>
  <c r="D77" i="4"/>
  <c r="P77" i="4"/>
  <c r="Q77" i="4"/>
  <c r="S77" i="4"/>
  <c r="T77" i="1" s="1"/>
  <c r="D70" i="4"/>
  <c r="C70" i="4"/>
  <c r="Q70" i="4"/>
  <c r="E70" i="4"/>
  <c r="R70" i="4"/>
  <c r="S70" i="4"/>
  <c r="T70" i="1" s="1"/>
  <c r="P70" i="4"/>
  <c r="T70" i="4"/>
  <c r="R102" i="4"/>
  <c r="T102" i="4"/>
  <c r="C102" i="4"/>
  <c r="D102" i="4"/>
  <c r="Q102" i="4"/>
  <c r="E102" i="4"/>
  <c r="S102" i="4"/>
  <c r="T102" i="1" s="1"/>
  <c r="P102" i="4"/>
  <c r="C105" i="4"/>
  <c r="R105" i="4"/>
  <c r="T105" i="4"/>
  <c r="D105" i="4"/>
  <c r="P105" i="4"/>
  <c r="E105" i="4"/>
  <c r="Q105" i="4"/>
  <c r="S105" i="4"/>
  <c r="T105" i="1" s="1"/>
  <c r="D71" i="4"/>
  <c r="P71" i="4"/>
  <c r="R71" i="4"/>
  <c r="T71" i="4"/>
  <c r="E71" i="4"/>
  <c r="Q71" i="4"/>
  <c r="C71" i="4"/>
  <c r="S71" i="4"/>
  <c r="T71" i="1" s="1"/>
  <c r="C88" i="4"/>
  <c r="P88" i="4"/>
  <c r="S88" i="4"/>
  <c r="T88" i="1" s="1"/>
  <c r="T88" i="4"/>
  <c r="D88" i="4"/>
  <c r="E88" i="4"/>
  <c r="Q88" i="4"/>
  <c r="R88" i="4"/>
  <c r="S56" i="4"/>
  <c r="T56" i="1" s="1"/>
  <c r="C56" i="4"/>
  <c r="T56" i="4"/>
  <c r="D56" i="4"/>
  <c r="E56" i="4"/>
  <c r="P56" i="4"/>
  <c r="Q56" i="4"/>
  <c r="R56" i="4"/>
  <c r="Q89" i="4"/>
  <c r="S89" i="4"/>
  <c r="T89" i="1" s="1"/>
  <c r="D89" i="4"/>
  <c r="C89" i="4"/>
  <c r="P89" i="4"/>
  <c r="E89" i="4"/>
  <c r="R89" i="4"/>
  <c r="T89" i="4"/>
  <c r="D65" i="4"/>
  <c r="Q65" i="4"/>
  <c r="R65" i="4"/>
  <c r="S65" i="4"/>
  <c r="T65" i="1" s="1"/>
  <c r="P65" i="4"/>
  <c r="T65" i="4"/>
  <c r="C65" i="4"/>
  <c r="E65" i="4"/>
  <c r="S58" i="4"/>
  <c r="T58" i="1" s="1"/>
  <c r="C58" i="4"/>
  <c r="Q58" i="4"/>
  <c r="E58" i="4"/>
  <c r="T58" i="4"/>
  <c r="P58" i="4"/>
  <c r="R58" i="4"/>
  <c r="D58" i="4"/>
  <c r="C90" i="4"/>
  <c r="Q90" i="4"/>
  <c r="R90" i="4"/>
  <c r="S90" i="4"/>
  <c r="T90" i="1" s="1"/>
  <c r="T90" i="4"/>
  <c r="E90" i="4"/>
  <c r="P90" i="4"/>
  <c r="D90" i="4"/>
  <c r="C84" i="4"/>
  <c r="D84" i="4"/>
  <c r="E84" i="4"/>
  <c r="Q84" i="4"/>
  <c r="S84" i="4"/>
  <c r="T84" i="1" s="1"/>
  <c r="P84" i="4"/>
  <c r="T84" i="4"/>
  <c r="R84" i="4"/>
  <c r="E47" i="5"/>
  <c r="E46" i="5"/>
  <c r="F101" i="5" s="1"/>
  <c r="E42" i="5"/>
  <c r="E43" i="5"/>
  <c r="T37" i="4"/>
  <c r="C95" i="5"/>
  <c r="B95" i="5"/>
  <c r="H95" i="5"/>
  <c r="I95" i="5" s="1"/>
  <c r="F95" i="5"/>
  <c r="G95" i="5" s="1"/>
  <c r="D95" i="5"/>
  <c r="E95" i="5"/>
  <c r="D73" i="5"/>
  <c r="E73" i="5"/>
  <c r="C73" i="5"/>
  <c r="B73" i="5"/>
  <c r="H73" i="5"/>
  <c r="I73" i="5" s="1"/>
  <c r="F73" i="5"/>
  <c r="G73" i="5" s="1"/>
  <c r="D74" i="5"/>
  <c r="E74" i="5"/>
  <c r="C74" i="5"/>
  <c r="B74" i="5"/>
  <c r="H74" i="5"/>
  <c r="I74" i="5" s="1"/>
  <c r="F74" i="5"/>
  <c r="G74" i="5" s="1"/>
  <c r="E99" i="5"/>
  <c r="H60" i="5"/>
  <c r="I60" i="5" s="1"/>
  <c r="F60" i="5"/>
  <c r="G60" i="5" s="1"/>
  <c r="D60" i="5"/>
  <c r="E60" i="5"/>
  <c r="C60" i="5"/>
  <c r="B60" i="5"/>
  <c r="E101" i="5"/>
  <c r="B86" i="5"/>
  <c r="H86" i="5"/>
  <c r="I86" i="5" s="1"/>
  <c r="F86" i="5"/>
  <c r="G86" i="5" s="1"/>
  <c r="D86" i="5"/>
  <c r="E86" i="5"/>
  <c r="C86" i="5"/>
  <c r="C103" i="5"/>
  <c r="B103" i="5"/>
  <c r="H103" i="5"/>
  <c r="I103" i="5" s="1"/>
  <c r="F103" i="5"/>
  <c r="G103" i="5" s="1"/>
  <c r="D103" i="5"/>
  <c r="E103" i="5"/>
  <c r="C56" i="5"/>
  <c r="B56" i="5"/>
  <c r="H56" i="5"/>
  <c r="I56" i="5" s="1"/>
  <c r="F56" i="5"/>
  <c r="G56" i="5" s="1"/>
  <c r="D56" i="5"/>
  <c r="E56" i="5"/>
  <c r="D81" i="5"/>
  <c r="E81" i="5"/>
  <c r="C81" i="5"/>
  <c r="B81" i="5"/>
  <c r="H81" i="5"/>
  <c r="I81" i="5" s="1"/>
  <c r="F81" i="5"/>
  <c r="G81" i="5" s="1"/>
  <c r="D82" i="5"/>
  <c r="E82" i="5"/>
  <c r="C82" i="5"/>
  <c r="B82" i="5"/>
  <c r="H82" i="5"/>
  <c r="I82" i="5" s="1"/>
  <c r="F82" i="5"/>
  <c r="G82" i="5" s="1"/>
  <c r="H107" i="5"/>
  <c r="I107" i="5" s="1"/>
  <c r="F107" i="5"/>
  <c r="G107" i="5" s="1"/>
  <c r="D107" i="5"/>
  <c r="E107" i="5"/>
  <c r="C107" i="5"/>
  <c r="B107" i="5"/>
  <c r="H68" i="5"/>
  <c r="I68" i="5" s="1"/>
  <c r="F68" i="5"/>
  <c r="G68" i="5" s="1"/>
  <c r="D68" i="5"/>
  <c r="E68" i="5"/>
  <c r="C68" i="5"/>
  <c r="B68" i="5"/>
  <c r="B94" i="5"/>
  <c r="H94" i="5"/>
  <c r="I94" i="5" s="1"/>
  <c r="F94" i="5"/>
  <c r="G94" i="5" s="1"/>
  <c r="D94" i="5"/>
  <c r="E94" i="5"/>
  <c r="C94" i="5"/>
  <c r="C64" i="5"/>
  <c r="B64" i="5"/>
  <c r="H64" i="5"/>
  <c r="I64" i="5" s="1"/>
  <c r="F64" i="5"/>
  <c r="G64" i="5" s="1"/>
  <c r="D64" i="5"/>
  <c r="E64" i="5"/>
  <c r="D89" i="5"/>
  <c r="E89" i="5"/>
  <c r="C89" i="5"/>
  <c r="B89" i="5"/>
  <c r="H89" i="5"/>
  <c r="I89" i="5" s="1"/>
  <c r="F89" i="5"/>
  <c r="G89" i="5" s="1"/>
  <c r="D90" i="5"/>
  <c r="E90" i="5"/>
  <c r="C90" i="5"/>
  <c r="B90" i="5"/>
  <c r="H90" i="5"/>
  <c r="I90" i="5" s="1"/>
  <c r="F90" i="5"/>
  <c r="G90" i="5" s="1"/>
  <c r="H51" i="5"/>
  <c r="I51" i="5" s="1"/>
  <c r="F51" i="5"/>
  <c r="G51" i="5" s="1"/>
  <c r="D51" i="5"/>
  <c r="E51" i="5"/>
  <c r="C51" i="5"/>
  <c r="B51" i="5"/>
  <c r="H76" i="5"/>
  <c r="I76" i="5" s="1"/>
  <c r="F76" i="5"/>
  <c r="G76" i="5" s="1"/>
  <c r="D76" i="5"/>
  <c r="E76" i="5"/>
  <c r="C76" i="5"/>
  <c r="B76" i="5"/>
  <c r="B53" i="5"/>
  <c r="H53" i="5"/>
  <c r="I53" i="5" s="1"/>
  <c r="F53" i="5"/>
  <c r="G53" i="5" s="1"/>
  <c r="D53" i="5"/>
  <c r="E53" i="5"/>
  <c r="C53" i="5"/>
  <c r="B102" i="5"/>
  <c r="H102" i="5"/>
  <c r="I102" i="5" s="1"/>
  <c r="F102" i="5"/>
  <c r="G102" i="5" s="1"/>
  <c r="D102" i="5"/>
  <c r="E102" i="5"/>
  <c r="C102" i="5"/>
  <c r="C55" i="5"/>
  <c r="B55" i="5"/>
  <c r="H55" i="5"/>
  <c r="I55" i="5" s="1"/>
  <c r="F55" i="5"/>
  <c r="G55" i="5" s="1"/>
  <c r="D55" i="5"/>
  <c r="E55" i="5"/>
  <c r="C72" i="5"/>
  <c r="B72" i="5"/>
  <c r="H72" i="5"/>
  <c r="I72" i="5" s="1"/>
  <c r="F72" i="5"/>
  <c r="G72" i="5" s="1"/>
  <c r="D72" i="5"/>
  <c r="E72" i="5"/>
  <c r="D97" i="5"/>
  <c r="E97" i="5"/>
  <c r="C97" i="5"/>
  <c r="B97" i="5"/>
  <c r="H97" i="5"/>
  <c r="I97" i="5" s="1"/>
  <c r="F97" i="5"/>
  <c r="G97" i="5" s="1"/>
  <c r="D98" i="5"/>
  <c r="E98" i="5"/>
  <c r="C98" i="5"/>
  <c r="B98" i="5"/>
  <c r="H98" i="5"/>
  <c r="I98" i="5" s="1"/>
  <c r="F98" i="5"/>
  <c r="G98" i="5" s="1"/>
  <c r="H59" i="5"/>
  <c r="I59" i="5" s="1"/>
  <c r="F59" i="5"/>
  <c r="G59" i="5" s="1"/>
  <c r="D59" i="5"/>
  <c r="E59" i="5"/>
  <c r="C59" i="5"/>
  <c r="B59" i="5"/>
  <c r="H84" i="5"/>
  <c r="I84" i="5" s="1"/>
  <c r="F84" i="5"/>
  <c r="G84" i="5" s="1"/>
  <c r="D84" i="5"/>
  <c r="E84" i="5"/>
  <c r="C84" i="5"/>
  <c r="B84" i="5"/>
  <c r="B61" i="5"/>
  <c r="H61" i="5"/>
  <c r="I61" i="5" s="1"/>
  <c r="F61" i="5"/>
  <c r="G61" i="5" s="1"/>
  <c r="D61" i="5"/>
  <c r="E61" i="5"/>
  <c r="C61" i="5"/>
  <c r="C63" i="5"/>
  <c r="B63" i="5"/>
  <c r="H63" i="5"/>
  <c r="I63" i="5" s="1"/>
  <c r="F63" i="5"/>
  <c r="G63" i="5" s="1"/>
  <c r="D63" i="5"/>
  <c r="E63" i="5"/>
  <c r="C80" i="5"/>
  <c r="B80" i="5"/>
  <c r="H80" i="5"/>
  <c r="I80" i="5" s="1"/>
  <c r="F80" i="5"/>
  <c r="G80" i="5" s="1"/>
  <c r="D80" i="5"/>
  <c r="E80" i="5"/>
  <c r="D105" i="5"/>
  <c r="E105" i="5"/>
  <c r="C105" i="5"/>
  <c r="B105" i="5"/>
  <c r="H105" i="5"/>
  <c r="I105" i="5" s="1"/>
  <c r="F105" i="5"/>
  <c r="G105" i="5" s="1"/>
  <c r="D106" i="5"/>
  <c r="E106" i="5"/>
  <c r="C106" i="5"/>
  <c r="B106" i="5"/>
  <c r="H106" i="5"/>
  <c r="I106" i="5" s="1"/>
  <c r="F106" i="5"/>
  <c r="G106" i="5" s="1"/>
  <c r="H67" i="5"/>
  <c r="I67" i="5" s="1"/>
  <c r="F67" i="5"/>
  <c r="G67" i="5" s="1"/>
  <c r="D67" i="5"/>
  <c r="E67" i="5"/>
  <c r="C67" i="5"/>
  <c r="B67" i="5"/>
  <c r="H92" i="5"/>
  <c r="I92" i="5" s="1"/>
  <c r="F92" i="5"/>
  <c r="G92" i="5" s="1"/>
  <c r="D92" i="5"/>
  <c r="E92" i="5"/>
  <c r="C92" i="5"/>
  <c r="B92" i="5"/>
  <c r="B69" i="5"/>
  <c r="H69" i="5"/>
  <c r="I69" i="5" s="1"/>
  <c r="F69" i="5"/>
  <c r="G69" i="5" s="1"/>
  <c r="D69" i="5"/>
  <c r="E69" i="5"/>
  <c r="C69" i="5"/>
  <c r="B54" i="5"/>
  <c r="H54" i="5"/>
  <c r="I54" i="5" s="1"/>
  <c r="F54" i="5"/>
  <c r="G54" i="5" s="1"/>
  <c r="D54" i="5"/>
  <c r="E54" i="5"/>
  <c r="C54" i="5"/>
  <c r="C71" i="5"/>
  <c r="B71" i="5"/>
  <c r="H71" i="5"/>
  <c r="I71" i="5" s="1"/>
  <c r="F71" i="5"/>
  <c r="G71" i="5" s="1"/>
  <c r="D71" i="5"/>
  <c r="E71" i="5"/>
  <c r="C88" i="5"/>
  <c r="B88" i="5"/>
  <c r="H88" i="5"/>
  <c r="I88" i="5" s="1"/>
  <c r="F88" i="5"/>
  <c r="G88" i="5" s="1"/>
  <c r="D88" i="5"/>
  <c r="E88" i="5"/>
  <c r="D50" i="5"/>
  <c r="E50" i="5"/>
  <c r="C50" i="5"/>
  <c r="B50" i="5"/>
  <c r="H50" i="5"/>
  <c r="I50" i="5" s="1"/>
  <c r="F50" i="5"/>
  <c r="G50" i="5" s="1"/>
  <c r="H75" i="5"/>
  <c r="I75" i="5" s="1"/>
  <c r="F75" i="5"/>
  <c r="G75" i="5" s="1"/>
  <c r="D75" i="5"/>
  <c r="E75" i="5"/>
  <c r="C75" i="5"/>
  <c r="B75" i="5"/>
  <c r="H100" i="5"/>
  <c r="I100" i="5" s="1"/>
  <c r="F100" i="5"/>
  <c r="G100" i="5" s="1"/>
  <c r="D100" i="5"/>
  <c r="E100" i="5"/>
  <c r="C100" i="5"/>
  <c r="B100" i="5"/>
  <c r="B77" i="5"/>
  <c r="H77" i="5"/>
  <c r="I77" i="5" s="1"/>
  <c r="F77" i="5"/>
  <c r="G77" i="5" s="1"/>
  <c r="D77" i="5"/>
  <c r="E77" i="5"/>
  <c r="C77" i="5"/>
  <c r="B62" i="5"/>
  <c r="H62" i="5"/>
  <c r="I62" i="5" s="1"/>
  <c r="F62" i="5"/>
  <c r="G62" i="5" s="1"/>
  <c r="D62" i="5"/>
  <c r="E62" i="5"/>
  <c r="C62" i="5"/>
  <c r="C79" i="5"/>
  <c r="B79" i="5"/>
  <c r="H79" i="5"/>
  <c r="I79" i="5" s="1"/>
  <c r="F79" i="5"/>
  <c r="G79" i="5" s="1"/>
  <c r="D79" i="5"/>
  <c r="E79" i="5"/>
  <c r="C96" i="5"/>
  <c r="B96" i="5"/>
  <c r="H96" i="5"/>
  <c r="I96" i="5" s="1"/>
  <c r="F96" i="5"/>
  <c r="G96" i="5" s="1"/>
  <c r="D96" i="5"/>
  <c r="E96" i="5"/>
  <c r="D57" i="5"/>
  <c r="E57" i="5"/>
  <c r="C57" i="5"/>
  <c r="B57" i="5"/>
  <c r="H57" i="5"/>
  <c r="I57" i="5" s="1"/>
  <c r="F57" i="5"/>
  <c r="G57" i="5" s="1"/>
  <c r="D58" i="5"/>
  <c r="E58" i="5"/>
  <c r="C58" i="5"/>
  <c r="B58" i="5"/>
  <c r="H58" i="5"/>
  <c r="I58" i="5" s="1"/>
  <c r="F58" i="5"/>
  <c r="G58" i="5" s="1"/>
  <c r="H83" i="5"/>
  <c r="I83" i="5" s="1"/>
  <c r="F83" i="5"/>
  <c r="G83" i="5" s="1"/>
  <c r="D83" i="5"/>
  <c r="E83" i="5"/>
  <c r="C83" i="5"/>
  <c r="B83" i="5"/>
  <c r="B85" i="5"/>
  <c r="H85" i="5"/>
  <c r="I85" i="5" s="1"/>
  <c r="F85" i="5"/>
  <c r="G85" i="5" s="1"/>
  <c r="D85" i="5"/>
  <c r="E85" i="5"/>
  <c r="C85" i="5"/>
  <c r="B70" i="5"/>
  <c r="H70" i="5"/>
  <c r="I70" i="5" s="1"/>
  <c r="F70" i="5"/>
  <c r="G70" i="5" s="1"/>
  <c r="D70" i="5"/>
  <c r="E70" i="5"/>
  <c r="C70" i="5"/>
  <c r="C87" i="5"/>
  <c r="B87" i="5"/>
  <c r="H87" i="5"/>
  <c r="I87" i="5" s="1"/>
  <c r="F87" i="5"/>
  <c r="G87" i="5" s="1"/>
  <c r="D87" i="5"/>
  <c r="E87" i="5"/>
  <c r="C104" i="5"/>
  <c r="B104" i="5"/>
  <c r="H104" i="5"/>
  <c r="I104" i="5" s="1"/>
  <c r="F104" i="5"/>
  <c r="G104" i="5" s="1"/>
  <c r="D104" i="5"/>
  <c r="E104" i="5"/>
  <c r="D65" i="5"/>
  <c r="E65" i="5"/>
  <c r="C65" i="5"/>
  <c r="B65" i="5"/>
  <c r="H65" i="5"/>
  <c r="I65" i="5" s="1"/>
  <c r="F65" i="5"/>
  <c r="G65" i="5" s="1"/>
  <c r="D66" i="5"/>
  <c r="E66" i="5"/>
  <c r="C66" i="5"/>
  <c r="B66" i="5"/>
  <c r="H66" i="5"/>
  <c r="I66" i="5" s="1"/>
  <c r="F66" i="5"/>
  <c r="G66" i="5" s="1"/>
  <c r="H91" i="5"/>
  <c r="I91" i="5" s="1"/>
  <c r="F91" i="5"/>
  <c r="G91" i="5" s="1"/>
  <c r="D91" i="5"/>
  <c r="E91" i="5"/>
  <c r="C91" i="5"/>
  <c r="B91" i="5"/>
  <c r="H52" i="5"/>
  <c r="I52" i="5" s="1"/>
  <c r="F52" i="5"/>
  <c r="G52" i="5" s="1"/>
  <c r="D52" i="5"/>
  <c r="E52" i="5"/>
  <c r="C52" i="5"/>
  <c r="B52" i="5"/>
  <c r="B93" i="5"/>
  <c r="H93" i="5"/>
  <c r="I93" i="5" s="1"/>
  <c r="F93" i="5"/>
  <c r="G93" i="5" s="1"/>
  <c r="D93" i="5"/>
  <c r="E93" i="5"/>
  <c r="C93" i="5"/>
  <c r="B78" i="5"/>
  <c r="H78" i="5"/>
  <c r="I78" i="5" s="1"/>
  <c r="F78" i="5"/>
  <c r="G78" i="5" s="1"/>
  <c r="D78" i="5"/>
  <c r="E78" i="5"/>
  <c r="C78" i="5"/>
  <c r="O9" i="7"/>
  <c r="B9" i="8" s="1"/>
  <c r="A11" i="8"/>
  <c r="B11" i="8" s="1"/>
  <c r="D11" i="7"/>
  <c r="F11" i="7"/>
  <c r="H11" i="7"/>
  <c r="J11" i="7"/>
  <c r="L11" i="7"/>
  <c r="G11" i="7"/>
  <c r="K11" i="7"/>
  <c r="I11" i="7"/>
  <c r="M11" i="7"/>
  <c r="E11" i="7"/>
  <c r="A12" i="7"/>
  <c r="C12" i="7" s="1"/>
  <c r="Q10" i="7"/>
  <c r="A2" i="3"/>
  <c r="A1" i="3"/>
  <c r="A4" i="1"/>
  <c r="B1" i="2"/>
  <c r="F99" i="5" l="1"/>
  <c r="G99" i="5" s="1"/>
  <c r="G101" i="5"/>
  <c r="H101" i="5"/>
  <c r="I101" i="5" s="1"/>
  <c r="C101" i="4"/>
  <c r="O10" i="7"/>
  <c r="C16" i="4"/>
  <c r="C26" i="4"/>
  <c r="C40" i="4"/>
  <c r="C24" i="4"/>
  <c r="C43" i="4"/>
  <c r="C39" i="4"/>
  <c r="C42" i="4"/>
  <c r="C38" i="4"/>
  <c r="C47" i="4"/>
  <c r="C22" i="4"/>
  <c r="C45" i="4"/>
  <c r="C46" i="4"/>
  <c r="F47" i="5"/>
  <c r="F45" i="5"/>
  <c r="H45" i="5" s="1"/>
  <c r="I45" i="5" s="1"/>
  <c r="F46" i="5"/>
  <c r="F32" i="5"/>
  <c r="H32" i="5" s="1"/>
  <c r="I32" i="5" s="1"/>
  <c r="F9" i="5"/>
  <c r="G9" i="5" s="1"/>
  <c r="D9" i="5" s="1"/>
  <c r="F7" i="5"/>
  <c r="H7" i="5" s="1"/>
  <c r="I7" i="5" s="1"/>
  <c r="F11" i="5"/>
  <c r="G11" i="5" s="1"/>
  <c r="D11" i="5" s="1"/>
  <c r="F38" i="5"/>
  <c r="G38" i="5" s="1"/>
  <c r="B38" i="5" s="1"/>
  <c r="F10" i="5"/>
  <c r="G10" i="5" s="1"/>
  <c r="D10" i="5" s="1"/>
  <c r="F13" i="5"/>
  <c r="H13" i="5" s="1"/>
  <c r="I13" i="5" s="1"/>
  <c r="F29" i="5"/>
  <c r="G29" i="5" s="1"/>
  <c r="C29" i="5" s="1"/>
  <c r="F36" i="5"/>
  <c r="G36" i="5" s="1"/>
  <c r="C36" i="5" s="1"/>
  <c r="F18" i="5"/>
  <c r="G18" i="5" s="1"/>
  <c r="B18" i="5" s="1"/>
  <c r="F19" i="5"/>
  <c r="G19" i="5" s="1"/>
  <c r="D19" i="5" s="1"/>
  <c r="F12" i="5"/>
  <c r="G12" i="5" s="1"/>
  <c r="D12" i="5" s="1"/>
  <c r="F17" i="5"/>
  <c r="G17" i="5" s="1"/>
  <c r="C17" i="5" s="1"/>
  <c r="F28" i="5"/>
  <c r="G28" i="5" s="1"/>
  <c r="C28" i="5" s="1"/>
  <c r="F25" i="5"/>
  <c r="H25" i="5" s="1"/>
  <c r="I25" i="5" s="1"/>
  <c r="F30" i="5"/>
  <c r="H30" i="5" s="1"/>
  <c r="I30" i="5" s="1"/>
  <c r="F41" i="5"/>
  <c r="G41" i="5" s="1"/>
  <c r="F24" i="5"/>
  <c r="H24" i="5" s="1"/>
  <c r="I24" i="5" s="1"/>
  <c r="F14" i="5"/>
  <c r="G14" i="5" s="1"/>
  <c r="F23" i="5"/>
  <c r="H23" i="5" s="1"/>
  <c r="I23" i="5" s="1"/>
  <c r="F15" i="5"/>
  <c r="G15" i="5" s="1"/>
  <c r="F20" i="5"/>
  <c r="H20" i="5" s="1"/>
  <c r="I20" i="5" s="1"/>
  <c r="F21" i="5"/>
  <c r="G21" i="5" s="1"/>
  <c r="D21" i="5" s="1"/>
  <c r="F16" i="5"/>
  <c r="H16" i="5" s="1"/>
  <c r="I16" i="5" s="1"/>
  <c r="F8" i="5"/>
  <c r="G8" i="5" s="1"/>
  <c r="C8" i="5" s="1"/>
  <c r="F26" i="5"/>
  <c r="G26" i="5" s="1"/>
  <c r="F22" i="5"/>
  <c r="H22" i="5" s="1"/>
  <c r="I22" i="5" s="1"/>
  <c r="F27" i="5"/>
  <c r="G27" i="5" s="1"/>
  <c r="B27" i="5" s="1"/>
  <c r="F33" i="5"/>
  <c r="G33" i="5" s="1"/>
  <c r="D33" i="5" s="1"/>
  <c r="F31" i="5"/>
  <c r="G31" i="5" s="1"/>
  <c r="D31" i="5" s="1"/>
  <c r="F35" i="5"/>
  <c r="G35" i="5" s="1"/>
  <c r="D35" i="5" s="1"/>
  <c r="F37" i="5"/>
  <c r="G37" i="5" s="1"/>
  <c r="B37" i="5" s="1"/>
  <c r="F34" i="5"/>
  <c r="G34" i="5" s="1"/>
  <c r="C34" i="5" s="1"/>
  <c r="F39" i="5"/>
  <c r="G39" i="5" s="1"/>
  <c r="B39" i="5" s="1"/>
  <c r="F44" i="5"/>
  <c r="G44" i="5" s="1"/>
  <c r="F40" i="5"/>
  <c r="C44" i="4"/>
  <c r="C36" i="4"/>
  <c r="C32" i="4"/>
  <c r="C28" i="4"/>
  <c r="C18" i="4"/>
  <c r="C33" i="4"/>
  <c r="C10" i="4"/>
  <c r="C41" i="4"/>
  <c r="C29" i="4"/>
  <c r="C21" i="4"/>
  <c r="C9" i="4"/>
  <c r="C12" i="4"/>
  <c r="C31" i="4"/>
  <c r="C13" i="4"/>
  <c r="C37" i="4"/>
  <c r="C34" i="4"/>
  <c r="C30" i="4"/>
  <c r="C20" i="4"/>
  <c r="C14" i="4"/>
  <c r="C25" i="4"/>
  <c r="F43" i="5"/>
  <c r="F42" i="5"/>
  <c r="C7" i="4"/>
  <c r="C8" i="4"/>
  <c r="C27" i="4"/>
  <c r="C17" i="4"/>
  <c r="C23" i="4"/>
  <c r="C19" i="4"/>
  <c r="C15" i="4"/>
  <c r="C11" i="4"/>
  <c r="C35" i="4"/>
  <c r="O11" i="7"/>
  <c r="A12" i="8"/>
  <c r="B12" i="8" s="1"/>
  <c r="H38" i="5"/>
  <c r="I38" i="5" s="1"/>
  <c r="D38" i="5"/>
  <c r="C38" i="5"/>
  <c r="D12" i="7"/>
  <c r="F12" i="7"/>
  <c r="H12" i="7"/>
  <c r="J12" i="7"/>
  <c r="L12" i="7"/>
  <c r="E12" i="7"/>
  <c r="I12" i="7"/>
  <c r="M12" i="7"/>
  <c r="G12" i="7"/>
  <c r="K12" i="7"/>
  <c r="A13" i="7"/>
  <c r="C13" i="7" s="1"/>
  <c r="Q11" i="7"/>
  <c r="H12" i="5"/>
  <c r="I12" i="5" s="1"/>
  <c r="H99" i="5" l="1"/>
  <c r="I99" i="5" s="1"/>
  <c r="D99" i="4"/>
  <c r="D99" i="5"/>
  <c r="C99" i="5"/>
  <c r="B99" i="5"/>
  <c r="D101" i="4"/>
  <c r="D101" i="5"/>
  <c r="C101" i="5"/>
  <c r="B101" i="5"/>
  <c r="H11" i="5"/>
  <c r="I11" i="5" s="1"/>
  <c r="H10" i="5"/>
  <c r="I10" i="5" s="1"/>
  <c r="H15" i="5"/>
  <c r="I15" i="5" s="1"/>
  <c r="D28" i="5"/>
  <c r="D15" i="4"/>
  <c r="D7" i="4"/>
  <c r="D12" i="4"/>
  <c r="D14" i="4"/>
  <c r="D9" i="4"/>
  <c r="D17" i="4"/>
  <c r="D8" i="4"/>
  <c r="D10" i="4"/>
  <c r="D11" i="4"/>
  <c r="D13" i="4"/>
  <c r="D16" i="4"/>
  <c r="G7" i="5"/>
  <c r="C7" i="5" s="1"/>
  <c r="H19" i="5"/>
  <c r="I19" i="5" s="1"/>
  <c r="G23" i="5"/>
  <c r="C23" i="5" s="1"/>
  <c r="H14" i="5"/>
  <c r="I14" i="5" s="1"/>
  <c r="B33" i="5"/>
  <c r="H17" i="5"/>
  <c r="I17" i="5" s="1"/>
  <c r="C31" i="5"/>
  <c r="G20" i="5"/>
  <c r="D20" i="5" s="1"/>
  <c r="H39" i="5"/>
  <c r="I39" i="5" s="1"/>
  <c r="H18" i="5"/>
  <c r="I18" i="5" s="1"/>
  <c r="G24" i="5"/>
  <c r="C24" i="5" s="1"/>
  <c r="G16" i="5"/>
  <c r="D16" i="5" s="1"/>
  <c r="H9" i="5"/>
  <c r="I9" i="5" s="1"/>
  <c r="H26" i="5"/>
  <c r="I26" i="5" s="1"/>
  <c r="D39" i="5"/>
  <c r="D29" i="5"/>
  <c r="B29" i="5"/>
  <c r="H29" i="5"/>
  <c r="I29" i="5" s="1"/>
  <c r="B31" i="5"/>
  <c r="C27" i="5"/>
  <c r="D27" i="5"/>
  <c r="H21" i="5"/>
  <c r="I21" i="5" s="1"/>
  <c r="G25" i="5"/>
  <c r="D25" i="5" s="1"/>
  <c r="G13" i="5"/>
  <c r="D13" i="5" s="1"/>
  <c r="D37" i="5"/>
  <c r="H31" i="5"/>
  <c r="I31" i="5" s="1"/>
  <c r="C37" i="5"/>
  <c r="B35" i="5"/>
  <c r="D36" i="5"/>
  <c r="G32" i="5"/>
  <c r="C32" i="5" s="1"/>
  <c r="H35" i="5"/>
  <c r="I35" i="5" s="1"/>
  <c r="H36" i="5"/>
  <c r="I36" i="5" s="1"/>
  <c r="C33" i="5"/>
  <c r="H37" i="5"/>
  <c r="I37" i="5" s="1"/>
  <c r="H27" i="5"/>
  <c r="I27" i="5" s="1"/>
  <c r="B36" i="5"/>
  <c r="H8" i="5"/>
  <c r="I8" i="5" s="1"/>
  <c r="G45" i="5"/>
  <c r="D45" i="5" s="1"/>
  <c r="H34" i="5"/>
  <c r="I34" i="5" s="1"/>
  <c r="B28" i="5"/>
  <c r="H28" i="5"/>
  <c r="I28" i="5" s="1"/>
  <c r="G22" i="5"/>
  <c r="B22" i="5" s="1"/>
  <c r="H33" i="5"/>
  <c r="I33" i="5" s="1"/>
  <c r="C35" i="5"/>
  <c r="B34" i="5"/>
  <c r="G30" i="5"/>
  <c r="C30" i="5" s="1"/>
  <c r="C39" i="5"/>
  <c r="D47" i="4"/>
  <c r="D46" i="4"/>
  <c r="G47" i="5"/>
  <c r="H47" i="5"/>
  <c r="I47" i="5" s="1"/>
  <c r="G46" i="5"/>
  <c r="H46" i="5"/>
  <c r="I46" i="5" s="1"/>
  <c r="D45" i="4"/>
  <c r="H41" i="5"/>
  <c r="I41" i="5" s="1"/>
  <c r="D34" i="5"/>
  <c r="H44" i="5"/>
  <c r="I44" i="5" s="1"/>
  <c r="D43" i="4"/>
  <c r="D19" i="4"/>
  <c r="G42" i="5"/>
  <c r="H42" i="5"/>
  <c r="I42" i="5" s="1"/>
  <c r="D25" i="4"/>
  <c r="D20" i="4"/>
  <c r="D34" i="4"/>
  <c r="D42" i="4"/>
  <c r="D37" i="4"/>
  <c r="D31" i="4"/>
  <c r="D29" i="4"/>
  <c r="D18" i="4"/>
  <c r="D28" i="4"/>
  <c r="D36" i="4"/>
  <c r="G40" i="5"/>
  <c r="H40" i="5"/>
  <c r="I40" i="5" s="1"/>
  <c r="D26" i="4"/>
  <c r="C44" i="5"/>
  <c r="D44" i="5"/>
  <c r="B44" i="5"/>
  <c r="D35" i="4"/>
  <c r="D23" i="4"/>
  <c r="D27" i="4"/>
  <c r="D39" i="4"/>
  <c r="G43" i="5"/>
  <c r="H43" i="5"/>
  <c r="I43" i="5" s="1"/>
  <c r="D22" i="4"/>
  <c r="D30" i="4"/>
  <c r="D38" i="4"/>
  <c r="D21" i="4"/>
  <c r="D41" i="4"/>
  <c r="D33" i="4"/>
  <c r="D24" i="4"/>
  <c r="D32" i="4"/>
  <c r="D44" i="4"/>
  <c r="D40" i="4"/>
  <c r="C41" i="5"/>
  <c r="D41" i="5"/>
  <c r="B41" i="5"/>
  <c r="O12" i="7"/>
  <c r="A13" i="8"/>
  <c r="B13" i="8" s="1"/>
  <c r="D13" i="7"/>
  <c r="F13" i="7"/>
  <c r="H13" i="7"/>
  <c r="J13" i="7"/>
  <c r="L13" i="7"/>
  <c r="G13" i="7"/>
  <c r="K13" i="7"/>
  <c r="E13" i="7"/>
  <c r="M13" i="7"/>
  <c r="I13" i="7"/>
  <c r="A14" i="7"/>
  <c r="C14" i="7" s="1"/>
  <c r="Q12" i="7"/>
  <c r="C26" i="5"/>
  <c r="D26" i="5"/>
  <c r="B26" i="5"/>
  <c r="C21" i="5"/>
  <c r="C19" i="5"/>
  <c r="C12" i="5"/>
  <c r="B21" i="5"/>
  <c r="B9" i="5"/>
  <c r="C9" i="5"/>
  <c r="B12" i="5"/>
  <c r="D8" i="5"/>
  <c r="B8" i="5"/>
  <c r="D17" i="5"/>
  <c r="B17" i="5"/>
  <c r="B19" i="5"/>
  <c r="B11" i="5"/>
  <c r="B10" i="5"/>
  <c r="C11" i="5"/>
  <c r="C10" i="5"/>
  <c r="D15" i="5"/>
  <c r="C15" i="5"/>
  <c r="B15" i="5"/>
  <c r="B23" i="5"/>
  <c r="D14" i="5"/>
  <c r="B14" i="5"/>
  <c r="C14" i="5"/>
  <c r="D18" i="5"/>
  <c r="C18" i="5"/>
  <c r="E99" i="4" l="1"/>
  <c r="E101" i="4"/>
  <c r="B7" i="5"/>
  <c r="D7" i="5"/>
  <c r="D23" i="5"/>
  <c r="E7" i="4"/>
  <c r="E13" i="4"/>
  <c r="E10" i="4"/>
  <c r="E8" i="4"/>
  <c r="E17" i="4"/>
  <c r="E16" i="4"/>
  <c r="E9" i="4"/>
  <c r="E14" i="4"/>
  <c r="E15" i="4"/>
  <c r="E11" i="4"/>
  <c r="E12" i="4"/>
  <c r="C20" i="5"/>
  <c r="B20" i="5"/>
  <c r="B24" i="5"/>
  <c r="D24" i="5"/>
  <c r="B16" i="5"/>
  <c r="C16" i="5"/>
  <c r="C13" i="5"/>
  <c r="B13" i="5"/>
  <c r="B30" i="5"/>
  <c r="D30" i="5"/>
  <c r="B25" i="5"/>
  <c r="C25" i="5"/>
  <c r="B32" i="5"/>
  <c r="C45" i="5"/>
  <c r="D32" i="5"/>
  <c r="B45" i="5"/>
  <c r="D22" i="5"/>
  <c r="C22" i="5"/>
  <c r="E46" i="4"/>
  <c r="C47" i="5"/>
  <c r="D47" i="5"/>
  <c r="B47" i="5"/>
  <c r="E47" i="4"/>
  <c r="C46" i="5"/>
  <c r="D46" i="5"/>
  <c r="B46" i="5"/>
  <c r="E45" i="4"/>
  <c r="E41" i="4"/>
  <c r="E32" i="4"/>
  <c r="E22" i="4"/>
  <c r="C43" i="5"/>
  <c r="D43" i="5"/>
  <c r="B43" i="5"/>
  <c r="E27" i="4"/>
  <c r="E23" i="4"/>
  <c r="E35" i="4"/>
  <c r="E26" i="4"/>
  <c r="C40" i="5"/>
  <c r="D40" i="5"/>
  <c r="B40" i="5"/>
  <c r="E36" i="4"/>
  <c r="E29" i="4"/>
  <c r="E31" i="4"/>
  <c r="E42" i="4"/>
  <c r="E20" i="4"/>
  <c r="C42" i="5"/>
  <c r="D42" i="5"/>
  <c r="B42" i="5"/>
  <c r="E19" i="4"/>
  <c r="E40" i="4"/>
  <c r="E44" i="4"/>
  <c r="E24" i="4"/>
  <c r="E33" i="4"/>
  <c r="E21" i="4"/>
  <c r="E38" i="4"/>
  <c r="E30" i="4"/>
  <c r="E39" i="4"/>
  <c r="E28" i="4"/>
  <c r="E18" i="4"/>
  <c r="E37" i="4"/>
  <c r="E34" i="4"/>
  <c r="E25" i="4"/>
  <c r="E43" i="4"/>
  <c r="O13" i="7"/>
  <c r="A14" i="8"/>
  <c r="B14" i="8" s="1"/>
  <c r="D14" i="7"/>
  <c r="F14" i="7"/>
  <c r="H14" i="7"/>
  <c r="J14" i="7"/>
  <c r="L14" i="7"/>
  <c r="E14" i="7"/>
  <c r="I14" i="7"/>
  <c r="M14" i="7"/>
  <c r="K14" i="7"/>
  <c r="G14" i="7"/>
  <c r="A15" i="7"/>
  <c r="C15" i="7" s="1"/>
  <c r="Q13" i="7"/>
  <c r="Q6" i="3"/>
  <c r="R6" i="3"/>
  <c r="F99" i="4" l="1"/>
  <c r="F101" i="4"/>
  <c r="F37" i="4"/>
  <c r="F30" i="4"/>
  <c r="F43" i="4"/>
  <c r="F38" i="4"/>
  <c r="F47" i="4"/>
  <c r="F22" i="4"/>
  <c r="F34" i="4"/>
  <c r="F33" i="4"/>
  <c r="F20" i="4"/>
  <c r="F26" i="4"/>
  <c r="F32" i="4"/>
  <c r="F25" i="4"/>
  <c r="F24" i="4"/>
  <c r="F42" i="4"/>
  <c r="F35" i="4"/>
  <c r="F41" i="4"/>
  <c r="F44" i="4"/>
  <c r="F23" i="4"/>
  <c r="F45" i="4"/>
  <c r="F46" i="4"/>
  <c r="F21" i="4"/>
  <c r="F31" i="4"/>
  <c r="F40" i="4"/>
  <c r="F29" i="4"/>
  <c r="F27" i="4"/>
  <c r="F18" i="4"/>
  <c r="F17" i="4"/>
  <c r="F8" i="4"/>
  <c r="F9" i="4"/>
  <c r="F15" i="4"/>
  <c r="F7" i="4"/>
  <c r="G101" i="4" s="1"/>
  <c r="F16" i="4"/>
  <c r="F14" i="4"/>
  <c r="F13" i="4"/>
  <c r="F10" i="4"/>
  <c r="F11" i="4"/>
  <c r="F12" i="4"/>
  <c r="F28" i="4"/>
  <c r="F39" i="4"/>
  <c r="F19" i="4"/>
  <c r="F36" i="4"/>
  <c r="O14" i="7"/>
  <c r="A15" i="8"/>
  <c r="B15" i="8" s="1"/>
  <c r="D15" i="7"/>
  <c r="F15" i="7"/>
  <c r="H15" i="7"/>
  <c r="J15" i="7"/>
  <c r="L15" i="7"/>
  <c r="G15" i="7"/>
  <c r="K15" i="7"/>
  <c r="I15" i="7"/>
  <c r="E15" i="7"/>
  <c r="M15" i="7"/>
  <c r="A16" i="7"/>
  <c r="C16" i="7" s="1"/>
  <c r="Q14" i="7"/>
  <c r="C11" i="2"/>
  <c r="C12" i="2"/>
  <c r="C13" i="2"/>
  <c r="C14" i="2"/>
  <c r="C15" i="2"/>
  <c r="C16" i="2"/>
  <c r="C17" i="2"/>
  <c r="C18" i="2"/>
  <c r="C19" i="2"/>
  <c r="C20" i="2"/>
  <c r="C21" i="2"/>
  <c r="C22" i="2"/>
  <c r="C10" i="2"/>
  <c r="G99" i="4" l="1"/>
  <c r="G34" i="4"/>
  <c r="G35" i="4"/>
  <c r="G22" i="4"/>
  <c r="G21" i="4"/>
  <c r="G32" i="4"/>
  <c r="G18" i="4"/>
  <c r="G23" i="4"/>
  <c r="G30" i="4"/>
  <c r="G44" i="4"/>
  <c r="G20" i="4"/>
  <c r="G37" i="4"/>
  <c r="G14" i="4"/>
  <c r="G26" i="4"/>
  <c r="G16" i="4"/>
  <c r="G25" i="4"/>
  <c r="G36" i="4"/>
  <c r="G19" i="4"/>
  <c r="G7" i="4"/>
  <c r="G42" i="4"/>
  <c r="G28" i="4"/>
  <c r="G15" i="4"/>
  <c r="G27" i="4"/>
  <c r="G40" i="4"/>
  <c r="G45" i="4"/>
  <c r="G29" i="4"/>
  <c r="G12" i="4"/>
  <c r="G9" i="4"/>
  <c r="G41" i="4"/>
  <c r="G38" i="4"/>
  <c r="G47" i="4"/>
  <c r="G11" i="4"/>
  <c r="G8" i="4"/>
  <c r="H101" i="4" s="1"/>
  <c r="G10" i="4"/>
  <c r="G17" i="4"/>
  <c r="G33" i="4"/>
  <c r="G43" i="4"/>
  <c r="G39" i="4"/>
  <c r="G13" i="4"/>
  <c r="G31" i="4"/>
  <c r="G46" i="4"/>
  <c r="G24" i="4"/>
  <c r="O15" i="7"/>
  <c r="P15" i="7"/>
  <c r="A16" i="8"/>
  <c r="B16" i="8" s="1"/>
  <c r="R15" i="8"/>
  <c r="Q15" i="8"/>
  <c r="P15" i="8"/>
  <c r="O15" i="8"/>
  <c r="M15" i="8"/>
  <c r="E15" i="8"/>
  <c r="G15" i="8"/>
  <c r="I15" i="8"/>
  <c r="K15" i="8"/>
  <c r="D15" i="8"/>
  <c r="H15" i="8"/>
  <c r="L15" i="8"/>
  <c r="F15" i="8"/>
  <c r="J15" i="8"/>
  <c r="N15" i="8"/>
  <c r="C15" i="8"/>
  <c r="D16" i="7"/>
  <c r="F16" i="7"/>
  <c r="H16" i="7"/>
  <c r="J16" i="7"/>
  <c r="L16" i="7"/>
  <c r="E16" i="7"/>
  <c r="I16" i="7"/>
  <c r="M16" i="7"/>
  <c r="G16" i="7"/>
  <c r="K16" i="7"/>
  <c r="A17" i="7"/>
  <c r="C17" i="7" s="1"/>
  <c r="Q15" i="7"/>
  <c r="E6" i="3"/>
  <c r="F6" i="3"/>
  <c r="G6" i="3"/>
  <c r="H6" i="3"/>
  <c r="I6" i="3"/>
  <c r="J6" i="3"/>
  <c r="K6" i="3"/>
  <c r="L6" i="3"/>
  <c r="M6" i="3"/>
  <c r="N6" i="3"/>
  <c r="P6" i="3"/>
  <c r="D6" i="3"/>
  <c r="A4" i="3"/>
  <c r="C6" i="2"/>
  <c r="D6" i="2"/>
  <c r="E6" i="2"/>
  <c r="F6" i="2"/>
  <c r="G6" i="2"/>
  <c r="H6" i="2"/>
  <c r="I6" i="2"/>
  <c r="J6" i="2"/>
  <c r="K6" i="2"/>
  <c r="L6" i="2"/>
  <c r="B6" i="2"/>
  <c r="H99" i="4" l="1"/>
  <c r="H46" i="4"/>
  <c r="H12" i="4"/>
  <c r="H36" i="4"/>
  <c r="H22" i="4"/>
  <c r="H40" i="4"/>
  <c r="H25" i="4"/>
  <c r="H13" i="4"/>
  <c r="H27" i="4"/>
  <c r="H38" i="4"/>
  <c r="H35" i="4"/>
  <c r="H43" i="4"/>
  <c r="H41" i="4"/>
  <c r="H33" i="4"/>
  <c r="H42" i="4"/>
  <c r="H44" i="4"/>
  <c r="H29" i="4"/>
  <c r="H19" i="4"/>
  <c r="H30" i="4"/>
  <c r="H11" i="4"/>
  <c r="H7" i="4"/>
  <c r="H26" i="4"/>
  <c r="H17" i="4"/>
  <c r="H8" i="4"/>
  <c r="H9" i="4"/>
  <c r="I101" i="4" s="1"/>
  <c r="H23" i="4"/>
  <c r="H24" i="4"/>
  <c r="H15" i="4"/>
  <c r="H18" i="4"/>
  <c r="H21" i="4"/>
  <c r="H39" i="4"/>
  <c r="H37" i="4"/>
  <c r="H20" i="4"/>
  <c r="H16" i="4"/>
  <c r="H14" i="4"/>
  <c r="H31" i="4"/>
  <c r="H45" i="4"/>
  <c r="H10" i="4"/>
  <c r="H28" i="4"/>
  <c r="H32" i="4"/>
  <c r="H34" i="4"/>
  <c r="H47" i="4"/>
  <c r="S15" i="7"/>
  <c r="P16" i="7"/>
  <c r="O16" i="7"/>
  <c r="Q16" i="8"/>
  <c r="P16" i="8"/>
  <c r="O16" i="8"/>
  <c r="M16" i="8"/>
  <c r="R16" i="8"/>
  <c r="D16" i="8"/>
  <c r="F16" i="8"/>
  <c r="H16" i="8"/>
  <c r="J16" i="8"/>
  <c r="L16" i="8"/>
  <c r="G16" i="8"/>
  <c r="K16" i="8"/>
  <c r="E16" i="8"/>
  <c r="I16" i="8"/>
  <c r="N16" i="8"/>
  <c r="C16" i="8"/>
  <c r="A17" i="8"/>
  <c r="B17" i="8" s="1"/>
  <c r="D17" i="7"/>
  <c r="F17" i="7"/>
  <c r="H17" i="7"/>
  <c r="J17" i="7"/>
  <c r="L17" i="7"/>
  <c r="G17" i="7"/>
  <c r="K17" i="7"/>
  <c r="E17" i="7"/>
  <c r="M17" i="7"/>
  <c r="I17" i="7"/>
  <c r="A18" i="7"/>
  <c r="C18" i="7" s="1"/>
  <c r="Q16" i="7"/>
  <c r="B7" i="1"/>
  <c r="B108" i="1"/>
  <c r="B76" i="1"/>
  <c r="I99" i="4" l="1"/>
  <c r="I36" i="4"/>
  <c r="I24" i="4"/>
  <c r="I47" i="4"/>
  <c r="I20" i="4"/>
  <c r="I32" i="4"/>
  <c r="I14" i="4"/>
  <c r="I28" i="4"/>
  <c r="I16" i="4"/>
  <c r="I13" i="4"/>
  <c r="I33" i="4"/>
  <c r="I30" i="4"/>
  <c r="I40" i="4"/>
  <c r="I37" i="4"/>
  <c r="I7" i="4"/>
  <c r="J101" i="4" s="1"/>
  <c r="I26" i="4"/>
  <c r="I41" i="4"/>
  <c r="I19" i="4"/>
  <c r="I27" i="4"/>
  <c r="I45" i="4"/>
  <c r="I10" i="4"/>
  <c r="I17" i="4"/>
  <c r="I43" i="4"/>
  <c r="I29" i="4"/>
  <c r="I39" i="4"/>
  <c r="I35" i="4"/>
  <c r="I22" i="4"/>
  <c r="I31" i="4"/>
  <c r="I21" i="4"/>
  <c r="I9" i="4"/>
  <c r="I38" i="4"/>
  <c r="I25" i="4"/>
  <c r="I44" i="4"/>
  <c r="I15" i="4"/>
  <c r="I42" i="4"/>
  <c r="I18" i="4"/>
  <c r="I8" i="4"/>
  <c r="I11" i="4"/>
  <c r="I46" i="4"/>
  <c r="I12" i="4"/>
  <c r="I34" i="4"/>
  <c r="I23" i="4"/>
  <c r="S16" i="7"/>
  <c r="P17" i="7"/>
  <c r="O17" i="7"/>
  <c r="A18" i="8"/>
  <c r="B18" i="8" s="1"/>
  <c r="R17" i="8"/>
  <c r="Q17" i="8"/>
  <c r="P17" i="8"/>
  <c r="O17" i="8"/>
  <c r="M17" i="8"/>
  <c r="E17" i="8"/>
  <c r="G17" i="8"/>
  <c r="I17" i="8"/>
  <c r="K17" i="8"/>
  <c r="F17" i="8"/>
  <c r="J17" i="8"/>
  <c r="D17" i="8"/>
  <c r="H17" i="8"/>
  <c r="L17" i="8"/>
  <c r="N17" i="8"/>
  <c r="C17" i="8"/>
  <c r="D18" i="7"/>
  <c r="F18" i="7"/>
  <c r="H18" i="7"/>
  <c r="J18" i="7"/>
  <c r="L18" i="7"/>
  <c r="E18" i="7"/>
  <c r="I18" i="7"/>
  <c r="M18" i="7"/>
  <c r="K18" i="7"/>
  <c r="G18" i="7"/>
  <c r="A19" i="7"/>
  <c r="C19" i="7" s="1"/>
  <c r="Q17" i="7"/>
  <c r="B77" i="1"/>
  <c r="B8" i="1"/>
  <c r="B78" i="1"/>
  <c r="J99" i="4" l="1"/>
  <c r="J9" i="4"/>
  <c r="J11" i="4"/>
  <c r="J17" i="4"/>
  <c r="J7" i="4"/>
  <c r="J10" i="4"/>
  <c r="J16" i="4"/>
  <c r="J15" i="4"/>
  <c r="J8" i="4"/>
  <c r="K101" i="4" s="1"/>
  <c r="J12" i="4"/>
  <c r="J13" i="4"/>
  <c r="J14" i="4"/>
  <c r="J47" i="4"/>
  <c r="J38" i="4"/>
  <c r="J25" i="4"/>
  <c r="J27" i="4"/>
  <c r="J34" i="4"/>
  <c r="J19" i="4"/>
  <c r="J30" i="4"/>
  <c r="J18" i="4"/>
  <c r="J43" i="4"/>
  <c r="J26" i="4"/>
  <c r="J41" i="4"/>
  <c r="J44" i="4"/>
  <c r="J46" i="4"/>
  <c r="J36" i="4"/>
  <c r="J35" i="4"/>
  <c r="J20" i="4"/>
  <c r="J22" i="4"/>
  <c r="J33" i="4"/>
  <c r="J28" i="4"/>
  <c r="J29" i="4"/>
  <c r="J24" i="4"/>
  <c r="J37" i="4"/>
  <c r="J32" i="4"/>
  <c r="J39" i="4"/>
  <c r="J31" i="4"/>
  <c r="J45" i="4"/>
  <c r="J21" i="4"/>
  <c r="J23" i="4"/>
  <c r="J42" i="4"/>
  <c r="J40" i="4"/>
  <c r="S17" i="7"/>
  <c r="O18" i="7"/>
  <c r="P18" i="7"/>
  <c r="A19" i="8"/>
  <c r="B19" i="8" s="1"/>
  <c r="Q18" i="8"/>
  <c r="P18" i="8"/>
  <c r="O18" i="8"/>
  <c r="M18" i="8"/>
  <c r="R18" i="8"/>
  <c r="D18" i="8"/>
  <c r="F18" i="8"/>
  <c r="H18" i="8"/>
  <c r="J18" i="8"/>
  <c r="L18" i="8"/>
  <c r="E18" i="8"/>
  <c r="I18" i="8"/>
  <c r="G18" i="8"/>
  <c r="K18" i="8"/>
  <c r="N18" i="8"/>
  <c r="C18" i="8"/>
  <c r="D19" i="7"/>
  <c r="F19" i="7"/>
  <c r="H19" i="7"/>
  <c r="J19" i="7"/>
  <c r="L19" i="7"/>
  <c r="G19" i="7"/>
  <c r="K19" i="7"/>
  <c r="I19" i="7"/>
  <c r="M19" i="7"/>
  <c r="E19" i="7"/>
  <c r="A20" i="7"/>
  <c r="C20" i="7" s="1"/>
  <c r="Q18" i="7"/>
  <c r="B79" i="1"/>
  <c r="B9" i="1"/>
  <c r="B80" i="1"/>
  <c r="K99" i="4" l="1"/>
  <c r="L99" i="4" s="1"/>
  <c r="M99" i="4" s="1"/>
  <c r="K15" i="4"/>
  <c r="K8" i="4"/>
  <c r="L101" i="4" s="1"/>
  <c r="M101" i="4" s="1"/>
  <c r="K16" i="4"/>
  <c r="K7" i="4"/>
  <c r="K17" i="4"/>
  <c r="K13" i="4"/>
  <c r="K10" i="4"/>
  <c r="K14" i="4"/>
  <c r="K11" i="4"/>
  <c r="K12" i="4"/>
  <c r="K9" i="4"/>
  <c r="K40" i="4"/>
  <c r="K37" i="4"/>
  <c r="K36" i="4"/>
  <c r="K19" i="4"/>
  <c r="K30" i="4"/>
  <c r="K42" i="4"/>
  <c r="K24" i="4"/>
  <c r="K46" i="4"/>
  <c r="K35" i="4"/>
  <c r="K23" i="4"/>
  <c r="K29" i="4"/>
  <c r="K44" i="4"/>
  <c r="K34" i="4"/>
  <c r="K32" i="4"/>
  <c r="K21" i="4"/>
  <c r="K28" i="4"/>
  <c r="K41" i="4"/>
  <c r="K27" i="4"/>
  <c r="K45" i="4"/>
  <c r="K33" i="4"/>
  <c r="K26" i="4"/>
  <c r="K25" i="4"/>
  <c r="K31" i="4"/>
  <c r="K22" i="4"/>
  <c r="K43" i="4"/>
  <c r="K38" i="4"/>
  <c r="K39" i="4"/>
  <c r="K20" i="4"/>
  <c r="K18" i="4"/>
  <c r="K47" i="4"/>
  <c r="S18" i="7"/>
  <c r="P19" i="7"/>
  <c r="O19" i="7"/>
  <c r="A20" i="8"/>
  <c r="B20" i="8" s="1"/>
  <c r="R19" i="8"/>
  <c r="Q19" i="8"/>
  <c r="P19" i="8"/>
  <c r="O19" i="8"/>
  <c r="M19" i="8"/>
  <c r="E19" i="8"/>
  <c r="G19" i="8"/>
  <c r="I19" i="8"/>
  <c r="K19" i="8"/>
  <c r="D19" i="8"/>
  <c r="H19" i="8"/>
  <c r="L19" i="8"/>
  <c r="F19" i="8"/>
  <c r="J19" i="8"/>
  <c r="N19" i="8"/>
  <c r="C19" i="8"/>
  <c r="D20" i="7"/>
  <c r="F20" i="7"/>
  <c r="H20" i="7"/>
  <c r="E20" i="7"/>
  <c r="I20" i="7"/>
  <c r="K20" i="7"/>
  <c r="M20" i="7"/>
  <c r="G20" i="7"/>
  <c r="L20" i="7"/>
  <c r="J20" i="7"/>
  <c r="A21" i="7"/>
  <c r="C21" i="7" s="1"/>
  <c r="Q19" i="7"/>
  <c r="B10" i="1"/>
  <c r="B81" i="1"/>
  <c r="L7" i="4" l="1"/>
  <c r="L19" i="4"/>
  <c r="L14" i="4"/>
  <c r="L27" i="4"/>
  <c r="L23" i="4"/>
  <c r="L38" i="4"/>
  <c r="L17" i="4"/>
  <c r="L12" i="4"/>
  <c r="L45" i="4"/>
  <c r="M45" i="4" s="1"/>
  <c r="L40" i="4"/>
  <c r="L22" i="4"/>
  <c r="L28" i="4"/>
  <c r="L46" i="4"/>
  <c r="L9" i="4"/>
  <c r="L47" i="4"/>
  <c r="L21" i="4"/>
  <c r="L24" i="4"/>
  <c r="L10" i="4"/>
  <c r="L18" i="4"/>
  <c r="L42" i="4"/>
  <c r="L11" i="4"/>
  <c r="L16" i="4"/>
  <c r="L37" i="4"/>
  <c r="L34" i="4"/>
  <c r="L30" i="4"/>
  <c r="L8" i="4"/>
  <c r="L15" i="4"/>
  <c r="L29" i="4"/>
  <c r="L36" i="4"/>
  <c r="L13" i="4"/>
  <c r="L43" i="4"/>
  <c r="L25" i="4"/>
  <c r="L32" i="4"/>
  <c r="L20" i="4"/>
  <c r="L26" i="4"/>
  <c r="M26" i="4" s="1"/>
  <c r="L41" i="4"/>
  <c r="L35" i="4"/>
  <c r="L39" i="4"/>
  <c r="L31" i="4"/>
  <c r="L33" i="4"/>
  <c r="M33" i="4" s="1"/>
  <c r="L44" i="4"/>
  <c r="M43" i="4"/>
  <c r="M28" i="4"/>
  <c r="S19" i="7"/>
  <c r="O20" i="7"/>
  <c r="P20" i="7"/>
  <c r="A21" i="8"/>
  <c r="B21" i="8" s="1"/>
  <c r="Q20" i="8"/>
  <c r="P20" i="8"/>
  <c r="O20" i="8"/>
  <c r="R20" i="8"/>
  <c r="M20" i="8"/>
  <c r="D20" i="8"/>
  <c r="F20" i="8"/>
  <c r="H20" i="8"/>
  <c r="J20" i="8"/>
  <c r="L20" i="8"/>
  <c r="G20" i="8"/>
  <c r="K20" i="8"/>
  <c r="E20" i="8"/>
  <c r="I20" i="8"/>
  <c r="N20" i="8"/>
  <c r="C20" i="8"/>
  <c r="E21" i="7"/>
  <c r="G21" i="7"/>
  <c r="I21" i="7"/>
  <c r="K21" i="7"/>
  <c r="M21" i="7"/>
  <c r="F21" i="7"/>
  <c r="J21" i="7"/>
  <c r="D21" i="7"/>
  <c r="L21" i="7"/>
  <c r="H21" i="7"/>
  <c r="A22" i="7"/>
  <c r="C22" i="7" s="1"/>
  <c r="Q20" i="7"/>
  <c r="B11" i="1"/>
  <c r="B82" i="1"/>
  <c r="M10" i="4" l="1"/>
  <c r="M41" i="4"/>
  <c r="M19" i="4"/>
  <c r="M30" i="4"/>
  <c r="M23" i="4"/>
  <c r="M11" i="4"/>
  <c r="M32" i="4"/>
  <c r="M7" i="4"/>
  <c r="M29" i="4"/>
  <c r="M8" i="4"/>
  <c r="M40" i="4"/>
  <c r="M35" i="4"/>
  <c r="M13" i="4"/>
  <c r="M36" i="4"/>
  <c r="M39" i="4"/>
  <c r="M20" i="4"/>
  <c r="M37" i="4"/>
  <c r="M27" i="4"/>
  <c r="M21" i="4"/>
  <c r="M14" i="4"/>
  <c r="M34" i="4"/>
  <c r="M24" i="4"/>
  <c r="M9" i="4"/>
  <c r="M16" i="4"/>
  <c r="M38" i="4"/>
  <c r="M15" i="4"/>
  <c r="M42" i="4"/>
  <c r="M17" i="4"/>
  <c r="M25" i="4"/>
  <c r="M44" i="4"/>
  <c r="M46" i="4"/>
  <c r="M31" i="4"/>
  <c r="M18" i="4"/>
  <c r="M22" i="4"/>
  <c r="M12" i="4"/>
  <c r="M47" i="4"/>
  <c r="S20" i="7"/>
  <c r="P21" i="7"/>
  <c r="O21" i="7"/>
  <c r="A22" i="8"/>
  <c r="B22" i="8" s="1"/>
  <c r="R21" i="8"/>
  <c r="Q21" i="8"/>
  <c r="P21" i="8"/>
  <c r="O21" i="8"/>
  <c r="M21" i="8"/>
  <c r="E21" i="8"/>
  <c r="G21" i="8"/>
  <c r="I21" i="8"/>
  <c r="K21" i="8"/>
  <c r="F21" i="8"/>
  <c r="J21" i="8"/>
  <c r="D21" i="8"/>
  <c r="H21" i="8"/>
  <c r="L21" i="8"/>
  <c r="N21" i="8"/>
  <c r="C21" i="8"/>
  <c r="E22" i="7"/>
  <c r="G22" i="7"/>
  <c r="I22" i="7"/>
  <c r="K22" i="7"/>
  <c r="M22" i="7"/>
  <c r="D22" i="7"/>
  <c r="H22" i="7"/>
  <c r="L22" i="7"/>
  <c r="J22" i="7"/>
  <c r="F22" i="7"/>
  <c r="A23" i="7"/>
  <c r="C23" i="7" s="1"/>
  <c r="Q21" i="7"/>
  <c r="B12" i="1"/>
  <c r="B83" i="1"/>
  <c r="N101" i="4" l="1"/>
  <c r="O101" i="4" s="1"/>
  <c r="P101" i="4" s="1"/>
  <c r="N99" i="4"/>
  <c r="O99" i="4" s="1"/>
  <c r="P99" i="4" s="1"/>
  <c r="N8" i="4"/>
  <c r="O8" i="4" s="1"/>
  <c r="N16" i="4"/>
  <c r="N24" i="4"/>
  <c r="N32" i="4"/>
  <c r="N40" i="4"/>
  <c r="O40" i="4" s="1"/>
  <c r="S40" i="1" s="1"/>
  <c r="N9" i="4"/>
  <c r="O9" i="4" s="1"/>
  <c r="N17" i="4"/>
  <c r="O17" i="4" s="1"/>
  <c r="N25" i="4"/>
  <c r="O25" i="4" s="1"/>
  <c r="N33" i="4"/>
  <c r="O33" i="4" s="1"/>
  <c r="N41" i="4"/>
  <c r="O41" i="4" s="1"/>
  <c r="S41" i="1" s="1"/>
  <c r="N47" i="4"/>
  <c r="N10" i="4"/>
  <c r="O10" i="4" s="1"/>
  <c r="N18" i="4"/>
  <c r="O18" i="4" s="1"/>
  <c r="N26" i="4"/>
  <c r="O26" i="4" s="1"/>
  <c r="N34" i="4"/>
  <c r="O34" i="4" s="1"/>
  <c r="S34" i="1" s="1"/>
  <c r="N42" i="4"/>
  <c r="O42" i="4" s="1"/>
  <c r="S42" i="1" s="1"/>
  <c r="N39" i="4"/>
  <c r="N11" i="4"/>
  <c r="O11" i="4" s="1"/>
  <c r="N19" i="4"/>
  <c r="N27" i="4"/>
  <c r="O27" i="4" s="1"/>
  <c r="N35" i="4"/>
  <c r="N43" i="4"/>
  <c r="O43" i="4" s="1"/>
  <c r="S43" i="1" s="1"/>
  <c r="N31" i="4"/>
  <c r="O31" i="4" s="1"/>
  <c r="N12" i="4"/>
  <c r="O12" i="4" s="1"/>
  <c r="N20" i="4"/>
  <c r="O20" i="4" s="1"/>
  <c r="N28" i="4"/>
  <c r="O28" i="4" s="1"/>
  <c r="N36" i="4"/>
  <c r="O36" i="4" s="1"/>
  <c r="S36" i="1" s="1"/>
  <c r="N44" i="4"/>
  <c r="N7" i="4"/>
  <c r="O7" i="4" s="1"/>
  <c r="N13" i="4"/>
  <c r="N21" i="4"/>
  <c r="O21" i="4" s="1"/>
  <c r="N29" i="4"/>
  <c r="O29" i="4" s="1"/>
  <c r="N37" i="4"/>
  <c r="O37" i="4" s="1"/>
  <c r="S37" i="1" s="1"/>
  <c r="N45" i="4"/>
  <c r="O45" i="4" s="1"/>
  <c r="S45" i="1" s="1"/>
  <c r="N23" i="4"/>
  <c r="O23" i="4" s="1"/>
  <c r="N14" i="4"/>
  <c r="O14" i="4" s="1"/>
  <c r="N22" i="4"/>
  <c r="O22" i="4" s="1"/>
  <c r="N30" i="4"/>
  <c r="O30" i="4" s="1"/>
  <c r="N38" i="4"/>
  <c r="O38" i="4" s="1"/>
  <c r="S38" i="1" s="1"/>
  <c r="N46" i="4"/>
  <c r="O46" i="4" s="1"/>
  <c r="S46" i="1" s="1"/>
  <c r="N15" i="4"/>
  <c r="O15" i="4" s="1"/>
  <c r="O39" i="4"/>
  <c r="S39" i="1" s="1"/>
  <c r="O44" i="4"/>
  <c r="S44" i="1" s="1"/>
  <c r="O24" i="4"/>
  <c r="O32" i="4"/>
  <c r="O13" i="4"/>
  <c r="O47" i="4"/>
  <c r="S47" i="1" s="1"/>
  <c r="O35" i="4"/>
  <c r="S35" i="1" s="1"/>
  <c r="O16" i="4"/>
  <c r="O19" i="4"/>
  <c r="S21" i="7"/>
  <c r="P22" i="7"/>
  <c r="O22" i="7"/>
  <c r="Q22" i="8"/>
  <c r="P22" i="8"/>
  <c r="O22" i="8"/>
  <c r="R22" i="8"/>
  <c r="M22" i="8"/>
  <c r="D22" i="8"/>
  <c r="F22" i="8"/>
  <c r="H22" i="8"/>
  <c r="J22" i="8"/>
  <c r="L22" i="8"/>
  <c r="E22" i="8"/>
  <c r="I22" i="8"/>
  <c r="G22" i="8"/>
  <c r="K22" i="8"/>
  <c r="N22" i="8"/>
  <c r="C22" i="8"/>
  <c r="A23" i="8"/>
  <c r="B23" i="8" s="1"/>
  <c r="E23" i="7"/>
  <c r="G23" i="7"/>
  <c r="I23" i="7"/>
  <c r="K23" i="7"/>
  <c r="M23" i="7"/>
  <c r="F23" i="7"/>
  <c r="J23" i="7"/>
  <c r="H23" i="7"/>
  <c r="D23" i="7"/>
  <c r="L23" i="7"/>
  <c r="A24" i="7"/>
  <c r="C24" i="7" s="1"/>
  <c r="Q22" i="7"/>
  <c r="B13" i="1"/>
  <c r="B84" i="1"/>
  <c r="S22" i="7" l="1"/>
  <c r="P23" i="7"/>
  <c r="O23" i="7"/>
  <c r="R23" i="8"/>
  <c r="Q23" i="8"/>
  <c r="P23" i="8"/>
  <c r="O23" i="8"/>
  <c r="M23" i="8"/>
  <c r="E23" i="8"/>
  <c r="G23" i="8"/>
  <c r="I23" i="8"/>
  <c r="K23" i="8"/>
  <c r="D23" i="8"/>
  <c r="H23" i="8"/>
  <c r="L23" i="8"/>
  <c r="F23" i="8"/>
  <c r="J23" i="8"/>
  <c r="N23" i="8"/>
  <c r="C23" i="8"/>
  <c r="A24" i="8"/>
  <c r="B24" i="8" s="1"/>
  <c r="E24" i="7"/>
  <c r="G24" i="7"/>
  <c r="I24" i="7"/>
  <c r="K24" i="7"/>
  <c r="M24" i="7"/>
  <c r="D24" i="7"/>
  <c r="H24" i="7"/>
  <c r="L24" i="7"/>
  <c r="F24" i="7"/>
  <c r="J24" i="7"/>
  <c r="A25" i="7"/>
  <c r="C25" i="7" s="1"/>
  <c r="Q23" i="7"/>
  <c r="B14" i="1"/>
  <c r="B85" i="1"/>
  <c r="O24" i="7" l="1"/>
  <c r="S23" i="7"/>
  <c r="P24" i="7"/>
  <c r="A25" i="8"/>
  <c r="B25" i="8" s="1"/>
  <c r="Q24" i="8"/>
  <c r="P24" i="8"/>
  <c r="O24" i="8"/>
  <c r="R24" i="8"/>
  <c r="M24" i="8"/>
  <c r="D24" i="8"/>
  <c r="F24" i="8"/>
  <c r="H24" i="8"/>
  <c r="J24" i="8"/>
  <c r="L24" i="8"/>
  <c r="G24" i="8"/>
  <c r="K24" i="8"/>
  <c r="E24" i="8"/>
  <c r="I24" i="8"/>
  <c r="N24" i="8"/>
  <c r="C24" i="8"/>
  <c r="E25" i="7"/>
  <c r="G25" i="7"/>
  <c r="I25" i="7"/>
  <c r="K25" i="7"/>
  <c r="M25" i="7"/>
  <c r="F25" i="7"/>
  <c r="J25" i="7"/>
  <c r="D25" i="7"/>
  <c r="L25" i="7"/>
  <c r="H25" i="7"/>
  <c r="A26" i="7"/>
  <c r="C26" i="7" s="1"/>
  <c r="Q24" i="7"/>
  <c r="B15" i="1"/>
  <c r="B86" i="1"/>
  <c r="S24" i="7" l="1"/>
  <c r="P25" i="7"/>
  <c r="O25" i="7"/>
  <c r="A26" i="8"/>
  <c r="B26" i="8" s="1"/>
  <c r="R25" i="8"/>
  <c r="Q25" i="8"/>
  <c r="P25" i="8"/>
  <c r="O25" i="8"/>
  <c r="M25" i="8"/>
  <c r="E25" i="8"/>
  <c r="G25" i="8"/>
  <c r="I25" i="8"/>
  <c r="K25" i="8"/>
  <c r="F25" i="8"/>
  <c r="J25" i="8"/>
  <c r="D25" i="8"/>
  <c r="H25" i="8"/>
  <c r="L25" i="8"/>
  <c r="N25" i="8"/>
  <c r="C25" i="8"/>
  <c r="E26" i="7"/>
  <c r="G26" i="7"/>
  <c r="I26" i="7"/>
  <c r="K26" i="7"/>
  <c r="M26" i="7"/>
  <c r="D26" i="7"/>
  <c r="H26" i="7"/>
  <c r="L26" i="7"/>
  <c r="J26" i="7"/>
  <c r="F26" i="7"/>
  <c r="A27" i="7"/>
  <c r="C27" i="7" s="1"/>
  <c r="Q25" i="7"/>
  <c r="B16" i="1"/>
  <c r="B87" i="1"/>
  <c r="S25" i="7" l="1"/>
  <c r="P26" i="7"/>
  <c r="O26" i="7"/>
  <c r="A27" i="8"/>
  <c r="B27" i="8" s="1"/>
  <c r="Q26" i="8"/>
  <c r="P26" i="8"/>
  <c r="O26" i="8"/>
  <c r="R26" i="8"/>
  <c r="M26" i="8"/>
  <c r="D26" i="8"/>
  <c r="F26" i="8"/>
  <c r="H26" i="8"/>
  <c r="J26" i="8"/>
  <c r="L26" i="8"/>
  <c r="E26" i="8"/>
  <c r="G26" i="8"/>
  <c r="I26" i="8"/>
  <c r="K26" i="8"/>
  <c r="N26" i="8"/>
  <c r="C26" i="8"/>
  <c r="E27" i="7"/>
  <c r="G27" i="7"/>
  <c r="I27" i="7"/>
  <c r="K27" i="7"/>
  <c r="M27" i="7"/>
  <c r="F27" i="7"/>
  <c r="J27" i="7"/>
  <c r="H27" i="7"/>
  <c r="D27" i="7"/>
  <c r="L27" i="7"/>
  <c r="A28" i="7"/>
  <c r="C28" i="7" s="1"/>
  <c r="Q26" i="7"/>
  <c r="B17" i="1"/>
  <c r="B88" i="1"/>
  <c r="S26" i="7" l="1"/>
  <c r="P27" i="7"/>
  <c r="O27" i="7"/>
  <c r="A28" i="8"/>
  <c r="B28" i="8" s="1"/>
  <c r="R27" i="8"/>
  <c r="Q27" i="8"/>
  <c r="P27" i="8"/>
  <c r="O27" i="8"/>
  <c r="M27" i="8"/>
  <c r="E27" i="8"/>
  <c r="G27" i="8"/>
  <c r="I27" i="8"/>
  <c r="K27" i="8"/>
  <c r="D27" i="8"/>
  <c r="F27" i="8"/>
  <c r="H27" i="8"/>
  <c r="J27" i="8"/>
  <c r="L27" i="8"/>
  <c r="N27" i="8"/>
  <c r="C27" i="8"/>
  <c r="E28" i="7"/>
  <c r="G28" i="7"/>
  <c r="I28" i="7"/>
  <c r="K28" i="7"/>
  <c r="M28" i="7"/>
  <c r="D28" i="7"/>
  <c r="H28" i="7"/>
  <c r="L28" i="7"/>
  <c r="F28" i="7"/>
  <c r="J28" i="7"/>
  <c r="A29" i="7"/>
  <c r="C29" i="7" s="1"/>
  <c r="Q27" i="7"/>
  <c r="B18" i="1"/>
  <c r="B89" i="1"/>
  <c r="S27" i="7" l="1"/>
  <c r="P28" i="7"/>
  <c r="O28" i="7"/>
  <c r="A29" i="8"/>
  <c r="B29" i="8" s="1"/>
  <c r="Q28" i="8"/>
  <c r="P28" i="8"/>
  <c r="O28" i="8"/>
  <c r="R28" i="8"/>
  <c r="M28" i="8"/>
  <c r="D28" i="8"/>
  <c r="F28" i="8"/>
  <c r="H28" i="8"/>
  <c r="J28" i="8"/>
  <c r="L28" i="8"/>
  <c r="E28" i="8"/>
  <c r="G28" i="8"/>
  <c r="I28" i="8"/>
  <c r="K28" i="8"/>
  <c r="N28" i="8"/>
  <c r="C28" i="8"/>
  <c r="E29" i="7"/>
  <c r="G29" i="7"/>
  <c r="I29" i="7"/>
  <c r="K29" i="7"/>
  <c r="M29" i="7"/>
  <c r="F29" i="7"/>
  <c r="J29" i="7"/>
  <c r="D29" i="7"/>
  <c r="L29" i="7"/>
  <c r="H29" i="7"/>
  <c r="A30" i="7"/>
  <c r="C30" i="7" s="1"/>
  <c r="Q28" i="7"/>
  <c r="B19" i="1"/>
  <c r="B90" i="1"/>
  <c r="S28" i="7" l="1"/>
  <c r="P29" i="7"/>
  <c r="O29" i="7"/>
  <c r="R29" i="8"/>
  <c r="Q29" i="8"/>
  <c r="P29" i="8"/>
  <c r="O29" i="8"/>
  <c r="M29" i="8"/>
  <c r="E29" i="8"/>
  <c r="G29" i="8"/>
  <c r="I29" i="8"/>
  <c r="K29" i="8"/>
  <c r="D29" i="8"/>
  <c r="F29" i="8"/>
  <c r="H29" i="8"/>
  <c r="J29" i="8"/>
  <c r="L29" i="8"/>
  <c r="N29" i="8"/>
  <c r="C29" i="8"/>
  <c r="A30" i="8"/>
  <c r="B30" i="8" s="1"/>
  <c r="E30" i="7"/>
  <c r="G30" i="7"/>
  <c r="I30" i="7"/>
  <c r="K30" i="7"/>
  <c r="M30" i="7"/>
  <c r="D30" i="7"/>
  <c r="H30" i="7"/>
  <c r="L30" i="7"/>
  <c r="J30" i="7"/>
  <c r="F30" i="7"/>
  <c r="A31" i="7"/>
  <c r="C31" i="7" s="1"/>
  <c r="Q29" i="7"/>
  <c r="B20" i="1"/>
  <c r="B91" i="1"/>
  <c r="S29" i="7" l="1"/>
  <c r="P30" i="7"/>
  <c r="O30" i="7"/>
  <c r="Q30" i="8"/>
  <c r="P30" i="8"/>
  <c r="O30" i="8"/>
  <c r="R30" i="8"/>
  <c r="M30" i="8"/>
  <c r="D30" i="8"/>
  <c r="F30" i="8"/>
  <c r="H30" i="8"/>
  <c r="J30" i="8"/>
  <c r="L30" i="8"/>
  <c r="E30" i="8"/>
  <c r="G30" i="8"/>
  <c r="I30" i="8"/>
  <c r="K30" i="8"/>
  <c r="N30" i="8"/>
  <c r="C30" i="8"/>
  <c r="A31" i="8"/>
  <c r="B31" i="8" s="1"/>
  <c r="E31" i="7"/>
  <c r="G31" i="7"/>
  <c r="I31" i="7"/>
  <c r="K31" i="7"/>
  <c r="M31" i="7"/>
  <c r="F31" i="7"/>
  <c r="J31" i="7"/>
  <c r="H31" i="7"/>
  <c r="D31" i="7"/>
  <c r="L31" i="7"/>
  <c r="A32" i="7"/>
  <c r="C32" i="7" s="1"/>
  <c r="Q30" i="7"/>
  <c r="B21" i="1"/>
  <c r="B92" i="1"/>
  <c r="S30" i="7" l="1"/>
  <c r="P31" i="7"/>
  <c r="O31" i="7"/>
  <c r="A32" i="8"/>
  <c r="B32" i="8" s="1"/>
  <c r="R31" i="8"/>
  <c r="Q31" i="8"/>
  <c r="P31" i="8"/>
  <c r="O31" i="8"/>
  <c r="M31" i="8"/>
  <c r="E31" i="8"/>
  <c r="G31" i="8"/>
  <c r="I31" i="8"/>
  <c r="K31" i="8"/>
  <c r="D31" i="8"/>
  <c r="F31" i="8"/>
  <c r="H31" i="8"/>
  <c r="J31" i="8"/>
  <c r="L31" i="8"/>
  <c r="N31" i="8"/>
  <c r="C31" i="8"/>
  <c r="E32" i="7"/>
  <c r="G32" i="7"/>
  <c r="I32" i="7"/>
  <c r="K32" i="7"/>
  <c r="M32" i="7"/>
  <c r="D32" i="7"/>
  <c r="H32" i="7"/>
  <c r="L32" i="7"/>
  <c r="F32" i="7"/>
  <c r="J32" i="7"/>
  <c r="A33" i="7"/>
  <c r="C33" i="7" s="1"/>
  <c r="Q31" i="7"/>
  <c r="B22" i="1"/>
  <c r="B93" i="1"/>
  <c r="S31" i="7" l="1"/>
  <c r="P32" i="7"/>
  <c r="O32" i="7"/>
  <c r="A33" i="8"/>
  <c r="B33" i="8" s="1"/>
  <c r="Q32" i="8"/>
  <c r="P32" i="8"/>
  <c r="O32" i="8"/>
  <c r="R32" i="8"/>
  <c r="M32" i="8"/>
  <c r="D32" i="8"/>
  <c r="F32" i="8"/>
  <c r="H32" i="8"/>
  <c r="J32" i="8"/>
  <c r="L32" i="8"/>
  <c r="E32" i="8"/>
  <c r="G32" i="8"/>
  <c r="I32" i="8"/>
  <c r="K32" i="8"/>
  <c r="N32" i="8"/>
  <c r="C32" i="8"/>
  <c r="E33" i="7"/>
  <c r="G33" i="7"/>
  <c r="I33" i="7"/>
  <c r="K33" i="7"/>
  <c r="M33" i="7"/>
  <c r="F33" i="7"/>
  <c r="J33" i="7"/>
  <c r="D33" i="7"/>
  <c r="L33" i="7"/>
  <c r="H33" i="7"/>
  <c r="A34" i="7"/>
  <c r="C34" i="7" s="1"/>
  <c r="Q32" i="7"/>
  <c r="D10" i="2"/>
  <c r="B23" i="1"/>
  <c r="B94" i="1"/>
  <c r="S32" i="7" l="1"/>
  <c r="P33" i="7"/>
  <c r="O33" i="7"/>
  <c r="A34" i="8"/>
  <c r="B34" i="8" s="1"/>
  <c r="R33" i="8"/>
  <c r="Q33" i="8"/>
  <c r="P33" i="8"/>
  <c r="O33" i="8"/>
  <c r="M33" i="8"/>
  <c r="E33" i="8"/>
  <c r="G33" i="8"/>
  <c r="I33" i="8"/>
  <c r="K33" i="8"/>
  <c r="D33" i="8"/>
  <c r="F33" i="8"/>
  <c r="H33" i="8"/>
  <c r="J33" i="8"/>
  <c r="L33" i="8"/>
  <c r="N33" i="8"/>
  <c r="C33" i="8"/>
  <c r="D11" i="2"/>
  <c r="D12" i="2" s="1"/>
  <c r="E34" i="7"/>
  <c r="G34" i="7"/>
  <c r="I34" i="7"/>
  <c r="K34" i="7"/>
  <c r="M34" i="7"/>
  <c r="D34" i="7"/>
  <c r="H34" i="7"/>
  <c r="L34" i="7"/>
  <c r="J34" i="7"/>
  <c r="F34" i="7"/>
  <c r="A35" i="7"/>
  <c r="C35" i="7" s="1"/>
  <c r="Q33" i="7"/>
  <c r="B24" i="1"/>
  <c r="B95" i="1"/>
  <c r="D13" i="2" l="1"/>
  <c r="S33" i="7"/>
  <c r="P34" i="7"/>
  <c r="O34" i="7"/>
  <c r="A35" i="8"/>
  <c r="B35" i="8" s="1"/>
  <c r="Q34" i="8"/>
  <c r="P34" i="8"/>
  <c r="O34" i="8"/>
  <c r="R34" i="8"/>
  <c r="M34" i="8"/>
  <c r="D34" i="8"/>
  <c r="F34" i="8"/>
  <c r="H34" i="8"/>
  <c r="J34" i="8"/>
  <c r="L34" i="8"/>
  <c r="E34" i="8"/>
  <c r="G34" i="8"/>
  <c r="I34" i="8"/>
  <c r="K34" i="8"/>
  <c r="N34" i="8"/>
  <c r="C34" i="8"/>
  <c r="E35" i="7"/>
  <c r="G35" i="7"/>
  <c r="I35" i="7"/>
  <c r="K35" i="7"/>
  <c r="M35" i="7"/>
  <c r="F35" i="7"/>
  <c r="J35" i="7"/>
  <c r="H35" i="7"/>
  <c r="D35" i="7"/>
  <c r="L35" i="7"/>
  <c r="A36" i="7"/>
  <c r="C36" i="7" s="1"/>
  <c r="Q34" i="7"/>
  <c r="B25" i="1"/>
  <c r="B96" i="1"/>
  <c r="D14" i="2" l="1"/>
  <c r="D15" i="2" s="1"/>
  <c r="P41" i="4" s="1"/>
  <c r="P35" i="7"/>
  <c r="S34" i="7"/>
  <c r="O35" i="7"/>
  <c r="R35" i="8"/>
  <c r="Q35" i="8"/>
  <c r="P35" i="8"/>
  <c r="O35" i="8"/>
  <c r="M35" i="8"/>
  <c r="E35" i="8"/>
  <c r="G35" i="8"/>
  <c r="I35" i="8"/>
  <c r="K35" i="8"/>
  <c r="D35" i="8"/>
  <c r="F35" i="8"/>
  <c r="H35" i="8"/>
  <c r="J35" i="8"/>
  <c r="L35" i="8"/>
  <c r="N35" i="8"/>
  <c r="C35" i="8"/>
  <c r="A36" i="8"/>
  <c r="B36" i="8" s="1"/>
  <c r="E36" i="7"/>
  <c r="G36" i="7"/>
  <c r="I36" i="7"/>
  <c r="K36" i="7"/>
  <c r="M36" i="7"/>
  <c r="D36" i="7"/>
  <c r="H36" i="7"/>
  <c r="L36" i="7"/>
  <c r="F36" i="7"/>
  <c r="J36" i="7"/>
  <c r="A37" i="7"/>
  <c r="C37" i="7" s="1"/>
  <c r="Q35" i="7"/>
  <c r="B26" i="1"/>
  <c r="B97" i="1"/>
  <c r="P40" i="4" l="1"/>
  <c r="P29" i="4"/>
  <c r="P14" i="4"/>
  <c r="P39" i="4"/>
  <c r="P16" i="4"/>
  <c r="P19" i="4"/>
  <c r="P24" i="4"/>
  <c r="P37" i="4"/>
  <c r="P28" i="4"/>
  <c r="P43" i="4"/>
  <c r="D16" i="2"/>
  <c r="P47" i="4" s="1"/>
  <c r="P7" i="4"/>
  <c r="P36" i="7"/>
  <c r="S35" i="7"/>
  <c r="O36" i="7"/>
  <c r="A37" i="8"/>
  <c r="B37" i="8" s="1"/>
  <c r="Q36" i="8"/>
  <c r="P36" i="8"/>
  <c r="O36" i="8"/>
  <c r="R36" i="8"/>
  <c r="M36" i="8"/>
  <c r="D36" i="8"/>
  <c r="F36" i="8"/>
  <c r="H36" i="8"/>
  <c r="J36" i="8"/>
  <c r="L36" i="8"/>
  <c r="E36" i="8"/>
  <c r="G36" i="8"/>
  <c r="I36" i="8"/>
  <c r="K36" i="8"/>
  <c r="N36" i="8"/>
  <c r="C36" i="8"/>
  <c r="E37" i="7"/>
  <c r="G37" i="7"/>
  <c r="I37" i="7"/>
  <c r="K37" i="7"/>
  <c r="M37" i="7"/>
  <c r="F37" i="7"/>
  <c r="J37" i="7"/>
  <c r="D37" i="7"/>
  <c r="L37" i="7"/>
  <c r="H37" i="7"/>
  <c r="A38" i="7"/>
  <c r="C38" i="7" s="1"/>
  <c r="Q36" i="7"/>
  <c r="B27" i="1"/>
  <c r="B98" i="1"/>
  <c r="P45" i="4" l="1"/>
  <c r="P46" i="4"/>
  <c r="P42" i="4"/>
  <c r="P44" i="4"/>
  <c r="P36" i="4"/>
  <c r="P38" i="4"/>
  <c r="P34" i="4"/>
  <c r="P35" i="4"/>
  <c r="P31" i="4"/>
  <c r="P33" i="4"/>
  <c r="P27" i="4"/>
  <c r="P30" i="4"/>
  <c r="P25" i="4"/>
  <c r="P26" i="4"/>
  <c r="P22" i="4"/>
  <c r="P23" i="4"/>
  <c r="P20" i="4"/>
  <c r="P21" i="4"/>
  <c r="P17" i="4"/>
  <c r="P18" i="4"/>
  <c r="P13" i="4"/>
  <c r="P15" i="4"/>
  <c r="P11" i="4"/>
  <c r="P12" i="4"/>
  <c r="P9" i="4"/>
  <c r="P10" i="4"/>
  <c r="D17" i="2"/>
  <c r="D18" i="2" s="1"/>
  <c r="D19" i="2" s="1"/>
  <c r="D20" i="2" s="1"/>
  <c r="D21" i="2" s="1"/>
  <c r="P32" i="4" s="1"/>
  <c r="P8" i="4"/>
  <c r="Q8" i="4" s="1"/>
  <c r="R8" i="4" s="1"/>
  <c r="Q7" i="4"/>
  <c r="R7" i="4" s="1"/>
  <c r="P37" i="7"/>
  <c r="S36" i="7"/>
  <c r="O37" i="7"/>
  <c r="A38" i="8"/>
  <c r="B38" i="8" s="1"/>
  <c r="R37" i="8"/>
  <c r="Q37" i="8"/>
  <c r="P37" i="8"/>
  <c r="O37" i="8"/>
  <c r="M37" i="8"/>
  <c r="E37" i="8"/>
  <c r="G37" i="8"/>
  <c r="I37" i="8"/>
  <c r="K37" i="8"/>
  <c r="D37" i="8"/>
  <c r="F37" i="8"/>
  <c r="H37" i="8"/>
  <c r="J37" i="8"/>
  <c r="L37" i="8"/>
  <c r="N37" i="8"/>
  <c r="C37" i="8"/>
  <c r="E38" i="7"/>
  <c r="G38" i="7"/>
  <c r="I38" i="7"/>
  <c r="K38" i="7"/>
  <c r="M38" i="7"/>
  <c r="D38" i="7"/>
  <c r="H38" i="7"/>
  <c r="L38" i="7"/>
  <c r="J38" i="7"/>
  <c r="F38" i="7"/>
  <c r="A39" i="7"/>
  <c r="C39" i="7" s="1"/>
  <c r="Q37" i="7"/>
  <c r="B28" i="1"/>
  <c r="B99" i="1"/>
  <c r="Q99" i="4" l="1"/>
  <c r="R99" i="4" s="1"/>
  <c r="Q101" i="4"/>
  <c r="R101" i="4" s="1"/>
  <c r="Q36" i="4"/>
  <c r="R36" i="4" s="1"/>
  <c r="Q13" i="4"/>
  <c r="R13" i="4" s="1"/>
  <c r="Q39" i="4"/>
  <c r="R39" i="4" s="1"/>
  <c r="Q19" i="4"/>
  <c r="R19" i="4" s="1"/>
  <c r="Q40" i="4"/>
  <c r="R40" i="4" s="1"/>
  <c r="Q15" i="4"/>
  <c r="R15" i="4" s="1"/>
  <c r="Q35" i="4"/>
  <c r="R35" i="4" s="1"/>
  <c r="Q23" i="4"/>
  <c r="R23" i="4" s="1"/>
  <c r="D22" i="2"/>
  <c r="Q46" i="4"/>
  <c r="R46" i="4" s="1"/>
  <c r="Q45" i="4"/>
  <c r="R45" i="4" s="1"/>
  <c r="Q37" i="4"/>
  <c r="R37" i="4" s="1"/>
  <c r="Q33" i="4"/>
  <c r="R33" i="4" s="1"/>
  <c r="Q14" i="4"/>
  <c r="R14" i="4" s="1"/>
  <c r="Q11" i="4"/>
  <c r="R11" i="4" s="1"/>
  <c r="Q41" i="4"/>
  <c r="R41" i="4" s="1"/>
  <c r="Q38" i="4"/>
  <c r="R38" i="4" s="1"/>
  <c r="Q42" i="4"/>
  <c r="R42" i="4" s="1"/>
  <c r="Q34" i="4"/>
  <c r="R34" i="4" s="1"/>
  <c r="Q47" i="4"/>
  <c r="R47" i="4" s="1"/>
  <c r="Q43" i="4"/>
  <c r="R43" i="4" s="1"/>
  <c r="Q32" i="4"/>
  <c r="R32" i="4" s="1"/>
  <c r="Q10" i="4"/>
  <c r="R10" i="4" s="1"/>
  <c r="Q18" i="4"/>
  <c r="R18" i="4" s="1"/>
  <c r="Q44" i="4"/>
  <c r="R44" i="4" s="1"/>
  <c r="Q9" i="4"/>
  <c r="R9" i="4" s="1"/>
  <c r="Q27" i="4"/>
  <c r="R27" i="4" s="1"/>
  <c r="Q22" i="4"/>
  <c r="R22" i="4" s="1"/>
  <c r="Q24" i="4"/>
  <c r="R24" i="4" s="1"/>
  <c r="Q29" i="4"/>
  <c r="R29" i="4" s="1"/>
  <c r="Q28" i="4"/>
  <c r="R28" i="4" s="1"/>
  <c r="Q31" i="4"/>
  <c r="R31" i="4" s="1"/>
  <c r="Q26" i="4"/>
  <c r="R26" i="4" s="1"/>
  <c r="Q25" i="4"/>
  <c r="R25" i="4" s="1"/>
  <c r="Q21" i="4"/>
  <c r="R21" i="4" s="1"/>
  <c r="Q20" i="4"/>
  <c r="R20" i="4" s="1"/>
  <c r="Q30" i="4"/>
  <c r="R30" i="4" s="1"/>
  <c r="Q16" i="4"/>
  <c r="R16" i="4" s="1"/>
  <c r="Q12" i="4"/>
  <c r="R12" i="4" s="1"/>
  <c r="Q17" i="4"/>
  <c r="R17" i="4" s="1"/>
  <c r="S37" i="7"/>
  <c r="P38" i="7"/>
  <c r="O38" i="7"/>
  <c r="A39" i="8"/>
  <c r="B39" i="8" s="1"/>
  <c r="Q38" i="8"/>
  <c r="P38" i="8"/>
  <c r="O38" i="8"/>
  <c r="R38" i="8"/>
  <c r="M38" i="8"/>
  <c r="D38" i="8"/>
  <c r="F38" i="8"/>
  <c r="H38" i="8"/>
  <c r="J38" i="8"/>
  <c r="L38" i="8"/>
  <c r="E38" i="8"/>
  <c r="G38" i="8"/>
  <c r="I38" i="8"/>
  <c r="K38" i="8"/>
  <c r="N38" i="8"/>
  <c r="C38" i="8"/>
  <c r="E39" i="7"/>
  <c r="G39" i="7"/>
  <c r="I39" i="7"/>
  <c r="K39" i="7"/>
  <c r="M39" i="7"/>
  <c r="F39" i="7"/>
  <c r="J39" i="7"/>
  <c r="H39" i="7"/>
  <c r="D39" i="7"/>
  <c r="L39" i="7"/>
  <c r="A40" i="7"/>
  <c r="C40" i="7" s="1"/>
  <c r="Q38" i="7"/>
  <c r="B29" i="1"/>
  <c r="B100" i="1"/>
  <c r="P39" i="7" l="1"/>
  <c r="S38" i="7"/>
  <c r="O39" i="7"/>
  <c r="R39" i="8"/>
  <c r="Q39" i="8"/>
  <c r="P39" i="8"/>
  <c r="O39" i="8"/>
  <c r="M39" i="8"/>
  <c r="E39" i="8"/>
  <c r="I39" i="8"/>
  <c r="K39" i="8"/>
  <c r="D39" i="8"/>
  <c r="F39" i="8"/>
  <c r="H39" i="8"/>
  <c r="J39" i="8"/>
  <c r="L39" i="8"/>
  <c r="G39" i="8"/>
  <c r="N39" i="8"/>
  <c r="C39" i="8"/>
  <c r="A40" i="8"/>
  <c r="B40" i="8" s="1"/>
  <c r="E40" i="7"/>
  <c r="G40" i="7"/>
  <c r="I40" i="7"/>
  <c r="K40" i="7"/>
  <c r="M40" i="7"/>
  <c r="D40" i="7"/>
  <c r="H40" i="7"/>
  <c r="L40" i="7"/>
  <c r="F40" i="7"/>
  <c r="J40" i="7"/>
  <c r="A41" i="7"/>
  <c r="C41" i="7" s="1"/>
  <c r="Q39" i="7"/>
  <c r="B30" i="1"/>
  <c r="B101" i="1"/>
  <c r="P40" i="7" l="1"/>
  <c r="S39" i="7"/>
  <c r="O40" i="7"/>
  <c r="A41" i="8"/>
  <c r="B41" i="8" s="1"/>
  <c r="Q40" i="8"/>
  <c r="P40" i="8"/>
  <c r="O40" i="8"/>
  <c r="R40" i="8"/>
  <c r="M40" i="8"/>
  <c r="F40" i="8"/>
  <c r="J40" i="8"/>
  <c r="E40" i="8"/>
  <c r="G40" i="8"/>
  <c r="I40" i="8"/>
  <c r="K40" i="8"/>
  <c r="D40" i="8"/>
  <c r="H40" i="8"/>
  <c r="L40" i="8"/>
  <c r="N40" i="8"/>
  <c r="C40" i="8"/>
  <c r="E41" i="7"/>
  <c r="G41" i="7"/>
  <c r="I41" i="7"/>
  <c r="K41" i="7"/>
  <c r="M41" i="7"/>
  <c r="F41" i="7"/>
  <c r="J41" i="7"/>
  <c r="D41" i="7"/>
  <c r="L41" i="7"/>
  <c r="H41" i="7"/>
  <c r="A42" i="7"/>
  <c r="C42" i="7" s="1"/>
  <c r="Q40" i="7"/>
  <c r="B31" i="1"/>
  <c r="B102" i="1"/>
  <c r="S40" i="7" l="1"/>
  <c r="P41" i="7"/>
  <c r="O41" i="7"/>
  <c r="A42" i="8"/>
  <c r="B42" i="8" s="1"/>
  <c r="R41" i="8"/>
  <c r="Q41" i="8"/>
  <c r="P41" i="8"/>
  <c r="O41" i="8"/>
  <c r="M41" i="8"/>
  <c r="E41" i="8"/>
  <c r="I41" i="8"/>
  <c r="D41" i="8"/>
  <c r="F41" i="8"/>
  <c r="H41" i="8"/>
  <c r="J41" i="8"/>
  <c r="L41" i="8"/>
  <c r="G41" i="8"/>
  <c r="K41" i="8"/>
  <c r="N41" i="8"/>
  <c r="C41" i="8"/>
  <c r="E42" i="7"/>
  <c r="G42" i="7"/>
  <c r="I42" i="7"/>
  <c r="K42" i="7"/>
  <c r="M42" i="7"/>
  <c r="D42" i="7"/>
  <c r="H42" i="7"/>
  <c r="L42" i="7"/>
  <c r="J42" i="7"/>
  <c r="F42" i="7"/>
  <c r="A43" i="7"/>
  <c r="C43" i="7" s="1"/>
  <c r="Q41" i="7"/>
  <c r="B32" i="1"/>
  <c r="B103" i="1"/>
  <c r="B43" i="1"/>
  <c r="S41" i="7" l="1"/>
  <c r="P42" i="7"/>
  <c r="O42" i="7"/>
  <c r="Q42" i="8"/>
  <c r="P42" i="8"/>
  <c r="O42" i="8"/>
  <c r="R42" i="8"/>
  <c r="M42" i="8"/>
  <c r="D42" i="8"/>
  <c r="H42" i="8"/>
  <c r="L42" i="8"/>
  <c r="E42" i="8"/>
  <c r="G42" i="8"/>
  <c r="I42" i="8"/>
  <c r="K42" i="8"/>
  <c r="F42" i="8"/>
  <c r="J42" i="8"/>
  <c r="N42" i="8"/>
  <c r="C42" i="8"/>
  <c r="A43" i="8"/>
  <c r="B43" i="8" s="1"/>
  <c r="E43" i="7"/>
  <c r="G43" i="7"/>
  <c r="I43" i="7"/>
  <c r="K43" i="7"/>
  <c r="M43" i="7"/>
  <c r="F43" i="7"/>
  <c r="J43" i="7"/>
  <c r="H43" i="7"/>
  <c r="D43" i="7"/>
  <c r="L43" i="7"/>
  <c r="A44" i="7"/>
  <c r="C44" i="7" s="1"/>
  <c r="Q42" i="7"/>
  <c r="B34" i="1"/>
  <c r="B33" i="1"/>
  <c r="B104" i="1"/>
  <c r="B44" i="1"/>
  <c r="S42" i="7" l="1"/>
  <c r="P43" i="7"/>
  <c r="O43" i="7"/>
  <c r="A44" i="8"/>
  <c r="B44" i="8" s="1"/>
  <c r="R43" i="8"/>
  <c r="Q43" i="8"/>
  <c r="P43" i="8"/>
  <c r="O43" i="8"/>
  <c r="M43" i="8"/>
  <c r="G43" i="8"/>
  <c r="D43" i="8"/>
  <c r="F43" i="8"/>
  <c r="H43" i="8"/>
  <c r="J43" i="8"/>
  <c r="L43" i="8"/>
  <c r="E43" i="8"/>
  <c r="I43" i="8"/>
  <c r="K43" i="8"/>
  <c r="N43" i="8"/>
  <c r="C43" i="8"/>
  <c r="E44" i="7"/>
  <c r="G44" i="7"/>
  <c r="I44" i="7"/>
  <c r="K44" i="7"/>
  <c r="M44" i="7"/>
  <c r="D44" i="7"/>
  <c r="H44" i="7"/>
  <c r="L44" i="7"/>
  <c r="F44" i="7"/>
  <c r="J44" i="7"/>
  <c r="A45" i="7"/>
  <c r="C45" i="7" s="1"/>
  <c r="Q43" i="7"/>
  <c r="B35" i="1"/>
  <c r="B105" i="1"/>
  <c r="B45" i="1"/>
  <c r="S43" i="7" l="1"/>
  <c r="P44" i="7"/>
  <c r="O44" i="7"/>
  <c r="A45" i="8"/>
  <c r="B45" i="8" s="1"/>
  <c r="Q44" i="8"/>
  <c r="P44" i="8"/>
  <c r="O44" i="8"/>
  <c r="R44" i="8"/>
  <c r="M44" i="8"/>
  <c r="D44" i="8"/>
  <c r="F44" i="8"/>
  <c r="J44" i="8"/>
  <c r="E44" i="8"/>
  <c r="G44" i="8"/>
  <c r="I44" i="8"/>
  <c r="K44" i="8"/>
  <c r="H44" i="8"/>
  <c r="L44" i="8"/>
  <c r="N44" i="8"/>
  <c r="C44" i="8"/>
  <c r="E45" i="7"/>
  <c r="G45" i="7"/>
  <c r="I45" i="7"/>
  <c r="K45" i="7"/>
  <c r="M45" i="7"/>
  <c r="F45" i="7"/>
  <c r="J45" i="7"/>
  <c r="D45" i="7"/>
  <c r="L45" i="7"/>
  <c r="H45" i="7"/>
  <c r="A46" i="7"/>
  <c r="C46" i="7" s="1"/>
  <c r="Q44" i="7"/>
  <c r="B36" i="1"/>
  <c r="B106" i="1"/>
  <c r="B46" i="1"/>
  <c r="S44" i="7" l="1"/>
  <c r="P45" i="7"/>
  <c r="O45" i="7"/>
  <c r="A46" i="8"/>
  <c r="B46" i="8" s="1"/>
  <c r="R45" i="8"/>
  <c r="Q45" i="8"/>
  <c r="P45" i="8"/>
  <c r="O45" i="8"/>
  <c r="M45" i="8"/>
  <c r="E45" i="8"/>
  <c r="I45" i="8"/>
  <c r="D45" i="8"/>
  <c r="F45" i="8"/>
  <c r="H45" i="8"/>
  <c r="J45" i="8"/>
  <c r="L45" i="8"/>
  <c r="G45" i="8"/>
  <c r="K45" i="8"/>
  <c r="N45" i="8"/>
  <c r="C45" i="8"/>
  <c r="D46" i="7"/>
  <c r="F46" i="7"/>
  <c r="H46" i="7"/>
  <c r="J46" i="7"/>
  <c r="L46" i="7"/>
  <c r="E46" i="7"/>
  <c r="G46" i="7"/>
  <c r="I46" i="7"/>
  <c r="K46" i="7"/>
  <c r="M46" i="7"/>
  <c r="A47" i="7"/>
  <c r="C47" i="7" s="1"/>
  <c r="Q45" i="7"/>
  <c r="B37" i="1"/>
  <c r="B107" i="1"/>
  <c r="B47" i="1"/>
  <c r="S45" i="7" l="1"/>
  <c r="P46" i="7"/>
  <c r="O46" i="7"/>
  <c r="Q46" i="8"/>
  <c r="P46" i="8"/>
  <c r="O46" i="8"/>
  <c r="R46" i="8"/>
  <c r="M46" i="8"/>
  <c r="D46" i="8"/>
  <c r="J46" i="8"/>
  <c r="E46" i="8"/>
  <c r="G46" i="8"/>
  <c r="I46" i="8"/>
  <c r="K46" i="8"/>
  <c r="F46" i="8"/>
  <c r="H46" i="8"/>
  <c r="L46" i="8"/>
  <c r="N46" i="8"/>
  <c r="C46" i="8"/>
  <c r="A47" i="8"/>
  <c r="B47" i="8" s="1"/>
  <c r="D47" i="7"/>
  <c r="F47" i="7"/>
  <c r="H47" i="7"/>
  <c r="J47" i="7"/>
  <c r="L47" i="7"/>
  <c r="E47" i="7"/>
  <c r="G47" i="7"/>
  <c r="I47" i="7"/>
  <c r="K47" i="7"/>
  <c r="M47" i="7"/>
  <c r="A48" i="7"/>
  <c r="C48" i="7" s="1"/>
  <c r="Q46" i="7"/>
  <c r="B38" i="1"/>
  <c r="B48" i="1"/>
  <c r="S46" i="7" l="1"/>
  <c r="P47" i="7"/>
  <c r="O47" i="7"/>
  <c r="A48" i="8"/>
  <c r="B48" i="8" s="1"/>
  <c r="R47" i="8"/>
  <c r="Q47" i="8"/>
  <c r="P47" i="8"/>
  <c r="O47" i="8"/>
  <c r="M47" i="8"/>
  <c r="E47" i="8"/>
  <c r="I47" i="8"/>
  <c r="D47" i="8"/>
  <c r="F47" i="8"/>
  <c r="H47" i="8"/>
  <c r="J47" i="8"/>
  <c r="L47" i="8"/>
  <c r="G47" i="8"/>
  <c r="K47" i="8"/>
  <c r="N47" i="8"/>
  <c r="C47" i="8"/>
  <c r="D48" i="7"/>
  <c r="F48" i="7"/>
  <c r="H48" i="7"/>
  <c r="J48" i="7"/>
  <c r="L48" i="7"/>
  <c r="E48" i="7"/>
  <c r="G48" i="7"/>
  <c r="I48" i="7"/>
  <c r="K48" i="7"/>
  <c r="M48" i="7"/>
  <c r="A49" i="7"/>
  <c r="C49" i="7" s="1"/>
  <c r="Q47" i="7"/>
  <c r="B39" i="1"/>
  <c r="B49" i="1"/>
  <c r="S47" i="7" l="1"/>
  <c r="O48" i="7"/>
  <c r="P48" i="7"/>
  <c r="Q48" i="8"/>
  <c r="P48" i="8"/>
  <c r="O48" i="8"/>
  <c r="R48" i="8"/>
  <c r="M48" i="8"/>
  <c r="D48" i="8"/>
  <c r="J48" i="8"/>
  <c r="L48" i="8"/>
  <c r="E48" i="8"/>
  <c r="G48" i="8"/>
  <c r="I48" i="8"/>
  <c r="K48" i="8"/>
  <c r="F48" i="8"/>
  <c r="H48" i="8"/>
  <c r="N48" i="8"/>
  <c r="C48" i="8"/>
  <c r="A49" i="8"/>
  <c r="B49" i="8" s="1"/>
  <c r="D49" i="7"/>
  <c r="F49" i="7"/>
  <c r="H49" i="7"/>
  <c r="J49" i="7"/>
  <c r="L49" i="7"/>
  <c r="E49" i="7"/>
  <c r="G49" i="7"/>
  <c r="I49" i="7"/>
  <c r="K49" i="7"/>
  <c r="M49" i="7"/>
  <c r="A50" i="7"/>
  <c r="C50" i="7" s="1"/>
  <c r="Q48" i="7"/>
  <c r="B40" i="1"/>
  <c r="B50" i="1"/>
  <c r="S48" i="7" l="1"/>
  <c r="P49" i="7"/>
  <c r="O49" i="7"/>
  <c r="R49" i="8"/>
  <c r="Q49" i="8"/>
  <c r="P49" i="8"/>
  <c r="O49" i="8"/>
  <c r="M49" i="8"/>
  <c r="I49" i="8"/>
  <c r="D49" i="8"/>
  <c r="F49" i="8"/>
  <c r="H49" i="8"/>
  <c r="J49" i="8"/>
  <c r="L49" i="8"/>
  <c r="E49" i="8"/>
  <c r="G49" i="8"/>
  <c r="K49" i="8"/>
  <c r="N49" i="8"/>
  <c r="C49" i="8"/>
  <c r="A50" i="8"/>
  <c r="B50" i="8" s="1"/>
  <c r="F10" i="2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D50" i="7"/>
  <c r="F50" i="7"/>
  <c r="H50" i="7"/>
  <c r="J50" i="7"/>
  <c r="L50" i="7"/>
  <c r="E50" i="7"/>
  <c r="G50" i="7"/>
  <c r="I50" i="7"/>
  <c r="K50" i="7"/>
  <c r="M50" i="7"/>
  <c r="Q49" i="7"/>
  <c r="B41" i="1"/>
  <c r="B51" i="1"/>
  <c r="S49" i="7" l="1"/>
  <c r="P50" i="7"/>
  <c r="O50" i="7"/>
  <c r="Q50" i="8"/>
  <c r="P50" i="8"/>
  <c r="O50" i="8"/>
  <c r="R50" i="8"/>
  <c r="M50" i="8"/>
  <c r="D50" i="8"/>
  <c r="H50" i="8"/>
  <c r="L50" i="8"/>
  <c r="E50" i="8"/>
  <c r="G50" i="8"/>
  <c r="I50" i="8"/>
  <c r="K50" i="8"/>
  <c r="F50" i="8"/>
  <c r="J50" i="8"/>
  <c r="N50" i="8"/>
  <c r="C50" i="8"/>
  <c r="C7" i="8"/>
  <c r="C11" i="8"/>
  <c r="C10" i="8"/>
  <c r="Q50" i="7"/>
  <c r="B42" i="1"/>
  <c r="B52" i="1"/>
  <c r="C9" i="8" l="1"/>
  <c r="C8" i="8"/>
  <c r="C12" i="8"/>
  <c r="C14" i="8"/>
  <c r="C13" i="8"/>
  <c r="S50" i="7"/>
  <c r="K10" i="8"/>
  <c r="K12" i="8"/>
  <c r="F12" i="8"/>
  <c r="J12" i="8"/>
  <c r="M12" i="8"/>
  <c r="E12" i="8"/>
  <c r="I12" i="8"/>
  <c r="D12" i="8"/>
  <c r="H12" i="8"/>
  <c r="L12" i="8"/>
  <c r="G10" i="8"/>
  <c r="E10" i="8"/>
  <c r="L10" i="8"/>
  <c r="D10" i="8"/>
  <c r="M11" i="8"/>
  <c r="F11" i="8"/>
  <c r="J11" i="8"/>
  <c r="E11" i="8"/>
  <c r="I11" i="8"/>
  <c r="D11" i="8"/>
  <c r="H11" i="8"/>
  <c r="L11" i="8"/>
  <c r="G11" i="8"/>
  <c r="K11" i="8"/>
  <c r="B53" i="1"/>
  <c r="G9" i="8" l="1"/>
  <c r="D8" i="8"/>
  <c r="K7" i="8"/>
  <c r="G12" i="8"/>
  <c r="I10" i="8"/>
  <c r="I7" i="8"/>
  <c r="F10" i="8"/>
  <c r="J10" i="8"/>
  <c r="K9" i="8"/>
  <c r="F7" i="8"/>
  <c r="M9" i="8"/>
  <c r="E7" i="8"/>
  <c r="L7" i="8"/>
  <c r="I9" i="8"/>
  <c r="M10" i="8"/>
  <c r="D9" i="8"/>
  <c r="E8" i="8"/>
  <c r="J9" i="8"/>
  <c r="K8" i="8"/>
  <c r="J7" i="8"/>
  <c r="H8" i="8"/>
  <c r="J8" i="8"/>
  <c r="D7" i="8"/>
  <c r="I8" i="8"/>
  <c r="F8" i="8"/>
  <c r="H9" i="8"/>
  <c r="E9" i="8"/>
  <c r="H7" i="8"/>
  <c r="M7" i="8"/>
  <c r="G8" i="8"/>
  <c r="F9" i="8"/>
  <c r="G7" i="8"/>
  <c r="L9" i="8"/>
  <c r="M8" i="8"/>
  <c r="L8" i="8"/>
  <c r="D13" i="8"/>
  <c r="H13" i="8"/>
  <c r="L13" i="8"/>
  <c r="E13" i="8"/>
  <c r="I13" i="8"/>
  <c r="F13" i="8"/>
  <c r="J13" i="8"/>
  <c r="M13" i="8"/>
  <c r="G13" i="8"/>
  <c r="K13" i="8"/>
  <c r="M14" i="8"/>
  <c r="D14" i="8"/>
  <c r="H14" i="8"/>
  <c r="L14" i="8"/>
  <c r="K14" i="8"/>
  <c r="F14" i="8"/>
  <c r="J14" i="8"/>
  <c r="E14" i="8"/>
  <c r="G14" i="8"/>
  <c r="I14" i="8"/>
  <c r="H10" i="8"/>
  <c r="N12" i="8"/>
  <c r="P12" i="7" s="1"/>
  <c r="N11" i="8"/>
  <c r="B54" i="1"/>
  <c r="N7" i="8" l="1"/>
  <c r="P7" i="7" s="1"/>
  <c r="N14" i="8"/>
  <c r="O14" i="8" s="1"/>
  <c r="N13" i="8"/>
  <c r="O13" i="8" s="1"/>
  <c r="P14" i="7"/>
  <c r="P13" i="7"/>
  <c r="O11" i="8"/>
  <c r="P11" i="7"/>
  <c r="O12" i="8"/>
  <c r="B55" i="1"/>
  <c r="B56" i="1" l="1"/>
  <c r="B57" i="1" l="1"/>
  <c r="B58" i="1" l="1"/>
  <c r="B59" i="1" l="1"/>
  <c r="B60" i="1" l="1"/>
  <c r="B61" i="1" l="1"/>
  <c r="B62" i="1" l="1"/>
  <c r="B63" i="1" l="1"/>
  <c r="B64" i="1" l="1"/>
  <c r="B65" i="1" l="1"/>
  <c r="B66" i="1" l="1"/>
  <c r="B67" i="1" l="1"/>
  <c r="B68" i="1" l="1"/>
  <c r="B69" i="1" l="1"/>
  <c r="B70" i="1" l="1"/>
  <c r="B71" i="1" l="1"/>
  <c r="B72" i="1" l="1"/>
  <c r="B73" i="1" l="1"/>
  <c r="B74" i="1" l="1"/>
  <c r="B75" i="1" l="1"/>
  <c r="A66" i="9" l="1"/>
  <c r="A68" i="9"/>
  <c r="A73" i="9" s="1"/>
  <c r="A78" i="9" s="1"/>
  <c r="A83" i="9" s="1"/>
  <c r="A88" i="9" s="1"/>
  <c r="A93" i="9" s="1"/>
  <c r="A101" i="9"/>
  <c r="A102" i="9"/>
  <c r="F78" i="9" l="1"/>
  <c r="A109" i="9"/>
  <c r="F102" i="9"/>
  <c r="F83" i="9"/>
  <c r="A116" i="9" l="1"/>
  <c r="F109" i="9"/>
  <c r="F93" i="9"/>
  <c r="F88" i="9"/>
  <c r="A123" i="9" l="1"/>
  <c r="F116" i="9"/>
  <c r="A130" i="9" l="1"/>
  <c r="F123" i="9"/>
  <c r="A137" i="9" l="1"/>
  <c r="F137" i="9" s="1"/>
  <c r="F130" i="9"/>
  <c r="S30" i="1" l="1"/>
  <c r="S32" i="1"/>
  <c r="S33" i="1"/>
  <c r="S31" i="1"/>
  <c r="S27" i="1"/>
  <c r="S28" i="1"/>
  <c r="S29" i="1"/>
  <c r="S15" i="1"/>
  <c r="S25" i="1"/>
  <c r="S13" i="1"/>
  <c r="S22" i="1"/>
  <c r="S26" i="1"/>
  <c r="S24" i="1"/>
  <c r="S14" i="1"/>
  <c r="S23" i="1"/>
  <c r="S10" i="1" l="1"/>
  <c r="S8" i="1"/>
  <c r="S9" i="1"/>
  <c r="S12" i="1"/>
  <c r="S16" i="1"/>
  <c r="S19" i="1"/>
  <c r="S20" i="1"/>
  <c r="S21" i="1"/>
  <c r="S17" i="1"/>
  <c r="S18" i="1"/>
  <c r="S11" i="1" l="1"/>
  <c r="S7" i="1" l="1"/>
  <c r="S101" i="4" l="1"/>
  <c r="T101" i="1" s="1"/>
  <c r="S99" i="4"/>
  <c r="T99" i="1" s="1"/>
  <c r="S46" i="4"/>
  <c r="T46" i="1" s="1"/>
  <c r="S47" i="4"/>
  <c r="T47" i="1" s="1"/>
  <c r="S11" i="4"/>
  <c r="T11" i="1" s="1"/>
  <c r="S45" i="4"/>
  <c r="T45" i="1" s="1"/>
  <c r="S42" i="4"/>
  <c r="T42" i="1" s="1"/>
  <c r="S7" i="4"/>
  <c r="T7" i="1" s="1"/>
  <c r="S39" i="4"/>
  <c r="T39" i="1" s="1"/>
  <c r="S37" i="4"/>
  <c r="T37" i="1" s="1"/>
  <c r="S44" i="4"/>
  <c r="T44" i="1" s="1"/>
  <c r="S36" i="4"/>
  <c r="T36" i="1" s="1"/>
  <c r="S34" i="4"/>
  <c r="T34" i="1" s="1"/>
  <c r="S40" i="4"/>
  <c r="T40" i="1" s="1"/>
  <c r="S43" i="4"/>
  <c r="T43" i="1" s="1"/>
  <c r="S38" i="4"/>
  <c r="T38" i="1" s="1"/>
  <c r="S41" i="4"/>
  <c r="T41" i="1" s="1"/>
  <c r="S35" i="4"/>
  <c r="T35" i="1" s="1"/>
  <c r="S23" i="4"/>
  <c r="T23" i="1" s="1"/>
  <c r="S13" i="4"/>
  <c r="T13" i="1" s="1"/>
  <c r="S28" i="4"/>
  <c r="T28" i="1" s="1"/>
  <c r="S32" i="4"/>
  <c r="T32" i="1" s="1"/>
  <c r="S25" i="4"/>
  <c r="T25" i="1" s="1"/>
  <c r="S27" i="4"/>
  <c r="T27" i="1" s="1"/>
  <c r="S30" i="4"/>
  <c r="T30" i="1" s="1"/>
  <c r="S22" i="4"/>
  <c r="T22" i="1" s="1"/>
  <c r="S26" i="4"/>
  <c r="T26" i="1" s="1"/>
  <c r="S15" i="4"/>
  <c r="T15" i="1" s="1"/>
  <c r="S31" i="4"/>
  <c r="T31" i="1" s="1"/>
  <c r="S24" i="4"/>
  <c r="T24" i="1" s="1"/>
  <c r="S29" i="4"/>
  <c r="T29" i="1" s="1"/>
  <c r="S33" i="4"/>
  <c r="T33" i="1" s="1"/>
  <c r="S18" i="4"/>
  <c r="T18" i="1" s="1"/>
  <c r="S20" i="4"/>
  <c r="T20" i="1" s="1"/>
  <c r="S9" i="4"/>
  <c r="T9" i="1" s="1"/>
  <c r="S21" i="4"/>
  <c r="T21" i="1" s="1"/>
  <c r="S12" i="4"/>
  <c r="T12" i="1" s="1"/>
  <c r="S17" i="4"/>
  <c r="T17" i="1" s="1"/>
  <c r="S16" i="4"/>
  <c r="T16" i="1" s="1"/>
  <c r="S10" i="4"/>
  <c r="T10" i="1" s="1"/>
  <c r="S19" i="4"/>
  <c r="T19" i="1" s="1"/>
  <c r="S8" i="4"/>
  <c r="T8" i="1" s="1"/>
  <c r="S14" i="4"/>
  <c r="T14" i="1" s="1"/>
  <c r="B35" i="3" l="1"/>
  <c r="B106" i="3"/>
  <c r="B102" i="3"/>
  <c r="B98" i="3"/>
  <c r="B94" i="3"/>
  <c r="B90" i="3"/>
  <c r="B86" i="3"/>
  <c r="B82" i="3"/>
  <c r="B78" i="3"/>
  <c r="B105" i="3"/>
  <c r="B101" i="3"/>
  <c r="B97" i="3"/>
  <c r="B93" i="3"/>
  <c r="B89" i="3"/>
  <c r="B85" i="3"/>
  <c r="B81" i="3"/>
  <c r="B77" i="3"/>
  <c r="B74" i="3"/>
  <c r="B70" i="3"/>
  <c r="B66" i="3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10" i="3"/>
  <c r="B75" i="3"/>
  <c r="B71" i="3"/>
  <c r="B67" i="3"/>
  <c r="B63" i="3"/>
  <c r="B59" i="3"/>
  <c r="B55" i="3"/>
  <c r="B43" i="3"/>
  <c r="B27" i="3"/>
  <c r="B7" i="3"/>
  <c r="B104" i="3"/>
  <c r="B100" i="3"/>
  <c r="B96" i="3"/>
  <c r="B92" i="3"/>
  <c r="B88" i="3"/>
  <c r="B84" i="3"/>
  <c r="B80" i="3"/>
  <c r="B107" i="3"/>
  <c r="B103" i="3"/>
  <c r="B99" i="3"/>
  <c r="B95" i="3"/>
  <c r="B91" i="3"/>
  <c r="B87" i="3"/>
  <c r="B83" i="3"/>
  <c r="B79" i="3"/>
  <c r="B76" i="3"/>
  <c r="B72" i="3"/>
  <c r="B68" i="3"/>
  <c r="B64" i="3"/>
  <c r="B60" i="3"/>
  <c r="B56" i="3"/>
  <c r="B52" i="3"/>
  <c r="B48" i="3"/>
  <c r="B44" i="3"/>
  <c r="B40" i="3"/>
  <c r="B36" i="3"/>
  <c r="B32" i="3"/>
  <c r="B28" i="3"/>
  <c r="B24" i="3"/>
  <c r="B20" i="3"/>
  <c r="B16" i="3"/>
  <c r="B12" i="3"/>
  <c r="B8" i="3"/>
  <c r="B73" i="3"/>
  <c r="B69" i="3"/>
  <c r="B65" i="3"/>
  <c r="B61" i="3"/>
  <c r="B57" i="3"/>
  <c r="B51" i="3"/>
  <c r="B13" i="3"/>
  <c r="B47" i="3"/>
  <c r="B39" i="3"/>
  <c r="B31" i="3"/>
  <c r="B19" i="3"/>
  <c r="B15" i="3"/>
  <c r="B53" i="3"/>
  <c r="B49" i="3"/>
  <c r="B45" i="3"/>
  <c r="B41" i="3"/>
  <c r="B37" i="3"/>
  <c r="B33" i="3"/>
  <c r="B29" i="3"/>
  <c r="B23" i="3"/>
  <c r="B25" i="3"/>
  <c r="B21" i="3"/>
  <c r="B17" i="3"/>
  <c r="B11" i="3"/>
  <c r="B9" i="3"/>
  <c r="P92" i="3" l="1"/>
  <c r="S92" i="3"/>
  <c r="P11" i="3"/>
  <c r="S11" i="3"/>
  <c r="P23" i="3"/>
  <c r="S23" i="3"/>
  <c r="P15" i="3"/>
  <c r="S15" i="3"/>
  <c r="P61" i="3"/>
  <c r="S61" i="3"/>
  <c r="P24" i="3"/>
  <c r="S24" i="3"/>
  <c r="P56" i="3"/>
  <c r="S56" i="3"/>
  <c r="P87" i="3"/>
  <c r="S87" i="3"/>
  <c r="P88" i="3"/>
  <c r="S88" i="3"/>
  <c r="P55" i="3"/>
  <c r="S55" i="3"/>
  <c r="P18" i="3"/>
  <c r="S18" i="3"/>
  <c r="P50" i="3"/>
  <c r="S50" i="3"/>
  <c r="P81" i="3"/>
  <c r="S81" i="3"/>
  <c r="P82" i="3"/>
  <c r="S82" i="3"/>
  <c r="P60" i="3"/>
  <c r="S60" i="3"/>
  <c r="P86" i="3"/>
  <c r="S86" i="3"/>
  <c r="P33" i="3"/>
  <c r="S33" i="3"/>
  <c r="P31" i="3"/>
  <c r="S31" i="3"/>
  <c r="P69" i="3"/>
  <c r="S69" i="3"/>
  <c r="P32" i="3"/>
  <c r="S32" i="3"/>
  <c r="P64" i="3"/>
  <c r="S64" i="3"/>
  <c r="P95" i="3"/>
  <c r="S95" i="3"/>
  <c r="P96" i="3"/>
  <c r="S96" i="3"/>
  <c r="P63" i="3"/>
  <c r="S63" i="3"/>
  <c r="P26" i="3"/>
  <c r="S26" i="3"/>
  <c r="P58" i="3"/>
  <c r="S58" i="3"/>
  <c r="P89" i="3"/>
  <c r="S89" i="3"/>
  <c r="P90" i="3"/>
  <c r="S90" i="3"/>
  <c r="P65" i="3"/>
  <c r="S65" i="3"/>
  <c r="P85" i="3"/>
  <c r="S85" i="3"/>
  <c r="P9" i="3"/>
  <c r="S9" i="3"/>
  <c r="P37" i="3"/>
  <c r="S37" i="3"/>
  <c r="P39" i="3"/>
  <c r="S39" i="3"/>
  <c r="P73" i="3"/>
  <c r="S73" i="3"/>
  <c r="P36" i="3"/>
  <c r="S36" i="3"/>
  <c r="P68" i="3"/>
  <c r="S68" i="3"/>
  <c r="P99" i="3"/>
  <c r="S99" i="3"/>
  <c r="P100" i="3"/>
  <c r="S100" i="3"/>
  <c r="P67" i="3"/>
  <c r="S67" i="3"/>
  <c r="P30" i="3"/>
  <c r="S30" i="3"/>
  <c r="P62" i="3"/>
  <c r="S62" i="3"/>
  <c r="P93" i="3"/>
  <c r="S93" i="3"/>
  <c r="P94" i="3"/>
  <c r="S94" i="3"/>
  <c r="P91" i="3"/>
  <c r="S91" i="3"/>
  <c r="P41" i="3"/>
  <c r="S41" i="3"/>
  <c r="P47" i="3"/>
  <c r="S47" i="3"/>
  <c r="P8" i="3"/>
  <c r="S8" i="3"/>
  <c r="P40" i="3"/>
  <c r="S40" i="3"/>
  <c r="P72" i="3"/>
  <c r="S72" i="3"/>
  <c r="P103" i="3"/>
  <c r="S103" i="3"/>
  <c r="P104" i="3"/>
  <c r="S104" i="3"/>
  <c r="P71" i="3"/>
  <c r="S71" i="3"/>
  <c r="P34" i="3"/>
  <c r="S34" i="3"/>
  <c r="P66" i="3"/>
  <c r="S66" i="3"/>
  <c r="P97" i="3"/>
  <c r="S97" i="3"/>
  <c r="P98" i="3"/>
  <c r="S98" i="3"/>
  <c r="P28" i="3"/>
  <c r="S28" i="3"/>
  <c r="P59" i="3"/>
  <c r="S59" i="3"/>
  <c r="P17" i="3"/>
  <c r="S17" i="3"/>
  <c r="P45" i="3"/>
  <c r="S45" i="3"/>
  <c r="P13" i="3"/>
  <c r="S13" i="3"/>
  <c r="P12" i="3"/>
  <c r="S12" i="3"/>
  <c r="P44" i="3"/>
  <c r="S44" i="3"/>
  <c r="P76" i="3"/>
  <c r="S76" i="3"/>
  <c r="P107" i="3"/>
  <c r="S107" i="3"/>
  <c r="P7" i="3"/>
  <c r="S7" i="3"/>
  <c r="P75" i="3"/>
  <c r="S75" i="3"/>
  <c r="P38" i="3"/>
  <c r="S38" i="3"/>
  <c r="P70" i="3"/>
  <c r="S70" i="3"/>
  <c r="P101" i="3"/>
  <c r="S101" i="3"/>
  <c r="P102" i="3"/>
  <c r="S102" i="3"/>
  <c r="P29" i="3"/>
  <c r="S29" i="3"/>
  <c r="P54" i="3"/>
  <c r="S54" i="3"/>
  <c r="P21" i="3"/>
  <c r="S21" i="3"/>
  <c r="P49" i="3"/>
  <c r="S49" i="3"/>
  <c r="P51" i="3"/>
  <c r="S51" i="3"/>
  <c r="P16" i="3"/>
  <c r="S16" i="3"/>
  <c r="P48" i="3"/>
  <c r="S48" i="3"/>
  <c r="P79" i="3"/>
  <c r="S79" i="3"/>
  <c r="P80" i="3"/>
  <c r="S80" i="3"/>
  <c r="P27" i="3"/>
  <c r="S27" i="3"/>
  <c r="P10" i="3"/>
  <c r="S10" i="3"/>
  <c r="P42" i="3"/>
  <c r="S42" i="3"/>
  <c r="P74" i="3"/>
  <c r="S74" i="3"/>
  <c r="P105" i="3"/>
  <c r="S105" i="3"/>
  <c r="P106" i="3"/>
  <c r="S106" i="3"/>
  <c r="P19" i="3"/>
  <c r="S19" i="3"/>
  <c r="P22" i="3"/>
  <c r="S22" i="3"/>
  <c r="P25" i="3"/>
  <c r="S25" i="3"/>
  <c r="P53" i="3"/>
  <c r="S53" i="3"/>
  <c r="P57" i="3"/>
  <c r="S57" i="3"/>
  <c r="P20" i="3"/>
  <c r="S20" i="3"/>
  <c r="P52" i="3"/>
  <c r="S52" i="3"/>
  <c r="P83" i="3"/>
  <c r="S83" i="3"/>
  <c r="P84" i="3"/>
  <c r="S84" i="3"/>
  <c r="P43" i="3"/>
  <c r="S43" i="3"/>
  <c r="P14" i="3"/>
  <c r="S14" i="3"/>
  <c r="P46" i="3"/>
  <c r="S46" i="3"/>
  <c r="P77" i="3"/>
  <c r="S77" i="3"/>
  <c r="P78" i="3"/>
  <c r="S78" i="3"/>
  <c r="P35" i="3"/>
  <c r="S35" i="3"/>
  <c r="C7" i="3"/>
  <c r="Q91" i="3"/>
  <c r="D22" i="3"/>
  <c r="D99" i="3"/>
  <c r="D67" i="3"/>
  <c r="D13" i="3"/>
  <c r="D12" i="3"/>
  <c r="Q75" i="3"/>
  <c r="Q38" i="3"/>
  <c r="D70" i="3"/>
  <c r="Q43" i="3"/>
  <c r="Q30" i="3"/>
  <c r="D7" i="3"/>
  <c r="D14" i="3"/>
  <c r="D68" i="3"/>
  <c r="Q99" i="3"/>
  <c r="E11" i="3"/>
  <c r="G11" i="3"/>
  <c r="I11" i="3"/>
  <c r="K11" i="3"/>
  <c r="M11" i="3"/>
  <c r="F11" i="3"/>
  <c r="H11" i="3"/>
  <c r="J11" i="3"/>
  <c r="L11" i="3"/>
  <c r="N11" i="3"/>
  <c r="F21" i="3"/>
  <c r="H21" i="3"/>
  <c r="J21" i="3"/>
  <c r="L21" i="3"/>
  <c r="N21" i="3"/>
  <c r="E21" i="3"/>
  <c r="I21" i="3"/>
  <c r="M21" i="3"/>
  <c r="G21" i="3"/>
  <c r="K21" i="3"/>
  <c r="F23" i="3"/>
  <c r="H23" i="3"/>
  <c r="J23" i="3"/>
  <c r="L23" i="3"/>
  <c r="N23" i="3"/>
  <c r="E23" i="3"/>
  <c r="I23" i="3"/>
  <c r="M23" i="3"/>
  <c r="G23" i="3"/>
  <c r="K23" i="3"/>
  <c r="E33" i="3"/>
  <c r="G33" i="3"/>
  <c r="I33" i="3"/>
  <c r="K33" i="3"/>
  <c r="M33" i="3"/>
  <c r="F33" i="3"/>
  <c r="H33" i="3"/>
  <c r="J33" i="3"/>
  <c r="L33" i="3"/>
  <c r="N33" i="3"/>
  <c r="F41" i="3"/>
  <c r="H41" i="3"/>
  <c r="J41" i="3"/>
  <c r="L41" i="3"/>
  <c r="N41" i="3"/>
  <c r="G41" i="3"/>
  <c r="K41" i="3"/>
  <c r="E41" i="3"/>
  <c r="I41" i="3"/>
  <c r="M41" i="3"/>
  <c r="E49" i="3"/>
  <c r="G49" i="3"/>
  <c r="I49" i="3"/>
  <c r="K49" i="3"/>
  <c r="M49" i="3"/>
  <c r="F49" i="3"/>
  <c r="H49" i="3"/>
  <c r="J49" i="3"/>
  <c r="L49" i="3"/>
  <c r="N49" i="3"/>
  <c r="Q15" i="3"/>
  <c r="E15" i="3"/>
  <c r="G15" i="3"/>
  <c r="I15" i="3"/>
  <c r="K15" i="3"/>
  <c r="M15" i="3"/>
  <c r="F15" i="3"/>
  <c r="H15" i="3"/>
  <c r="J15" i="3"/>
  <c r="L15" i="3"/>
  <c r="N15" i="3"/>
  <c r="E31" i="3"/>
  <c r="G31" i="3"/>
  <c r="I31" i="3"/>
  <c r="K31" i="3"/>
  <c r="M31" i="3"/>
  <c r="F31" i="3"/>
  <c r="H31" i="3"/>
  <c r="J31" i="3"/>
  <c r="L31" i="3"/>
  <c r="N31" i="3"/>
  <c r="F47" i="3"/>
  <c r="H47" i="3"/>
  <c r="J47" i="3"/>
  <c r="G47" i="3"/>
  <c r="K47" i="3"/>
  <c r="M47" i="3"/>
  <c r="E47" i="3"/>
  <c r="I47" i="3"/>
  <c r="L47" i="3"/>
  <c r="N47" i="3"/>
  <c r="E51" i="3"/>
  <c r="G51" i="3"/>
  <c r="I51" i="3"/>
  <c r="K51" i="3"/>
  <c r="M51" i="3"/>
  <c r="F51" i="3"/>
  <c r="H51" i="3"/>
  <c r="J51" i="3"/>
  <c r="L51" i="3"/>
  <c r="N51" i="3"/>
  <c r="E61" i="3"/>
  <c r="G61" i="3"/>
  <c r="I61" i="3"/>
  <c r="K61" i="3"/>
  <c r="M61" i="3"/>
  <c r="F61" i="3"/>
  <c r="H61" i="3"/>
  <c r="J61" i="3"/>
  <c r="L61" i="3"/>
  <c r="N61" i="3"/>
  <c r="E69" i="3"/>
  <c r="G69" i="3"/>
  <c r="I69" i="3"/>
  <c r="K69" i="3"/>
  <c r="M69" i="3"/>
  <c r="F69" i="3"/>
  <c r="H69" i="3"/>
  <c r="J69" i="3"/>
  <c r="L69" i="3"/>
  <c r="N69" i="3"/>
  <c r="C8" i="3"/>
  <c r="E8" i="3"/>
  <c r="G8" i="3"/>
  <c r="I8" i="3"/>
  <c r="K8" i="3"/>
  <c r="M8" i="3"/>
  <c r="F8" i="3"/>
  <c r="H8" i="3"/>
  <c r="J8" i="3"/>
  <c r="L8" i="3"/>
  <c r="N8" i="3"/>
  <c r="Q16" i="3"/>
  <c r="E16" i="3"/>
  <c r="G16" i="3"/>
  <c r="I16" i="3"/>
  <c r="K16" i="3"/>
  <c r="M16" i="3"/>
  <c r="F16" i="3"/>
  <c r="H16" i="3"/>
  <c r="J16" i="3"/>
  <c r="L16" i="3"/>
  <c r="N16" i="3"/>
  <c r="C24" i="3"/>
  <c r="F24" i="3"/>
  <c r="H24" i="3"/>
  <c r="J24" i="3"/>
  <c r="L24" i="3"/>
  <c r="N24" i="3"/>
  <c r="G24" i="3"/>
  <c r="K24" i="3"/>
  <c r="E24" i="3"/>
  <c r="I24" i="3"/>
  <c r="M24" i="3"/>
  <c r="E32" i="3"/>
  <c r="G32" i="3"/>
  <c r="I32" i="3"/>
  <c r="K32" i="3"/>
  <c r="M32" i="3"/>
  <c r="F32" i="3"/>
  <c r="H32" i="3"/>
  <c r="J32" i="3"/>
  <c r="L32" i="3"/>
  <c r="N32" i="3"/>
  <c r="F40" i="3"/>
  <c r="H40" i="3"/>
  <c r="J40" i="3"/>
  <c r="L40" i="3"/>
  <c r="N40" i="3"/>
  <c r="E40" i="3"/>
  <c r="I40" i="3"/>
  <c r="M40" i="3"/>
  <c r="G40" i="3"/>
  <c r="K40" i="3"/>
  <c r="E48" i="3"/>
  <c r="G48" i="3"/>
  <c r="I48" i="3"/>
  <c r="K48" i="3"/>
  <c r="M48" i="3"/>
  <c r="F48" i="3"/>
  <c r="H48" i="3"/>
  <c r="J48" i="3"/>
  <c r="L48" i="3"/>
  <c r="N48" i="3"/>
  <c r="E56" i="3"/>
  <c r="G56" i="3"/>
  <c r="I56" i="3"/>
  <c r="K56" i="3"/>
  <c r="M56" i="3"/>
  <c r="F56" i="3"/>
  <c r="H56" i="3"/>
  <c r="J56" i="3"/>
  <c r="L56" i="3"/>
  <c r="N56" i="3"/>
  <c r="E64" i="3"/>
  <c r="G64" i="3"/>
  <c r="I64" i="3"/>
  <c r="K64" i="3"/>
  <c r="M64" i="3"/>
  <c r="F64" i="3"/>
  <c r="H64" i="3"/>
  <c r="J64" i="3"/>
  <c r="L64" i="3"/>
  <c r="N64" i="3"/>
  <c r="F72" i="3"/>
  <c r="H72" i="3"/>
  <c r="J72" i="3"/>
  <c r="L72" i="3"/>
  <c r="N72" i="3"/>
  <c r="E72" i="3"/>
  <c r="I72" i="3"/>
  <c r="M72" i="3"/>
  <c r="G72" i="3"/>
  <c r="K72" i="3"/>
  <c r="F79" i="3"/>
  <c r="H79" i="3"/>
  <c r="J79" i="3"/>
  <c r="L79" i="3"/>
  <c r="N79" i="3"/>
  <c r="E79" i="3"/>
  <c r="G79" i="3"/>
  <c r="I79" i="3"/>
  <c r="K79" i="3"/>
  <c r="M79" i="3"/>
  <c r="F87" i="3"/>
  <c r="H87" i="3"/>
  <c r="J87" i="3"/>
  <c r="L87" i="3"/>
  <c r="N87" i="3"/>
  <c r="E87" i="3"/>
  <c r="G87" i="3"/>
  <c r="I87" i="3"/>
  <c r="K87" i="3"/>
  <c r="M87" i="3"/>
  <c r="D95" i="3"/>
  <c r="F95" i="3"/>
  <c r="H95" i="3"/>
  <c r="J95" i="3"/>
  <c r="L95" i="3"/>
  <c r="N95" i="3"/>
  <c r="E95" i="3"/>
  <c r="G95" i="3"/>
  <c r="I95" i="3"/>
  <c r="K95" i="3"/>
  <c r="M95" i="3"/>
  <c r="F103" i="3"/>
  <c r="H103" i="3"/>
  <c r="J103" i="3"/>
  <c r="L103" i="3"/>
  <c r="N103" i="3"/>
  <c r="E103" i="3"/>
  <c r="G103" i="3"/>
  <c r="I103" i="3"/>
  <c r="K103" i="3"/>
  <c r="M103" i="3"/>
  <c r="F80" i="3"/>
  <c r="H80" i="3"/>
  <c r="J80" i="3"/>
  <c r="L80" i="3"/>
  <c r="N80" i="3"/>
  <c r="E80" i="3"/>
  <c r="G80" i="3"/>
  <c r="I80" i="3"/>
  <c r="K80" i="3"/>
  <c r="M80" i="3"/>
  <c r="F88" i="3"/>
  <c r="H88" i="3"/>
  <c r="J88" i="3"/>
  <c r="L88" i="3"/>
  <c r="N88" i="3"/>
  <c r="E88" i="3"/>
  <c r="G88" i="3"/>
  <c r="I88" i="3"/>
  <c r="K88" i="3"/>
  <c r="M88" i="3"/>
  <c r="F96" i="3"/>
  <c r="H96" i="3"/>
  <c r="J96" i="3"/>
  <c r="L96" i="3"/>
  <c r="N96" i="3"/>
  <c r="E96" i="3"/>
  <c r="G96" i="3"/>
  <c r="I96" i="3"/>
  <c r="K96" i="3"/>
  <c r="M96" i="3"/>
  <c r="F104" i="3"/>
  <c r="H104" i="3"/>
  <c r="J104" i="3"/>
  <c r="L104" i="3"/>
  <c r="N104" i="3"/>
  <c r="E104" i="3"/>
  <c r="G104" i="3"/>
  <c r="I104" i="3"/>
  <c r="K104" i="3"/>
  <c r="M104" i="3"/>
  <c r="E27" i="3"/>
  <c r="G27" i="3"/>
  <c r="I27" i="3"/>
  <c r="K27" i="3"/>
  <c r="M27" i="3"/>
  <c r="F27" i="3"/>
  <c r="H27" i="3"/>
  <c r="J27" i="3"/>
  <c r="L27" i="3"/>
  <c r="N27" i="3"/>
  <c r="E55" i="3"/>
  <c r="G55" i="3"/>
  <c r="I55" i="3"/>
  <c r="K55" i="3"/>
  <c r="M55" i="3"/>
  <c r="F55" i="3"/>
  <c r="H55" i="3"/>
  <c r="J55" i="3"/>
  <c r="L55" i="3"/>
  <c r="N55" i="3"/>
  <c r="E63" i="3"/>
  <c r="G63" i="3"/>
  <c r="I63" i="3"/>
  <c r="K63" i="3"/>
  <c r="M63" i="3"/>
  <c r="F63" i="3"/>
  <c r="H63" i="3"/>
  <c r="J63" i="3"/>
  <c r="L63" i="3"/>
  <c r="N63" i="3"/>
  <c r="F71" i="3"/>
  <c r="H71" i="3"/>
  <c r="J71" i="3"/>
  <c r="L71" i="3"/>
  <c r="N71" i="3"/>
  <c r="G71" i="3"/>
  <c r="K71" i="3"/>
  <c r="E71" i="3"/>
  <c r="I71" i="3"/>
  <c r="M71" i="3"/>
  <c r="E10" i="3"/>
  <c r="G10" i="3"/>
  <c r="I10" i="3"/>
  <c r="K10" i="3"/>
  <c r="M10" i="3"/>
  <c r="F10" i="3"/>
  <c r="H10" i="3"/>
  <c r="J10" i="3"/>
  <c r="L10" i="3"/>
  <c r="N10" i="3"/>
  <c r="Q18" i="3"/>
  <c r="E18" i="3"/>
  <c r="G18" i="3"/>
  <c r="I18" i="3"/>
  <c r="K18" i="3"/>
  <c r="M18" i="3"/>
  <c r="F18" i="3"/>
  <c r="H18" i="3"/>
  <c r="J18" i="3"/>
  <c r="L18" i="3"/>
  <c r="N18" i="3"/>
  <c r="E26" i="3"/>
  <c r="G26" i="3"/>
  <c r="I26" i="3"/>
  <c r="K26" i="3"/>
  <c r="M26" i="3"/>
  <c r="F26" i="3"/>
  <c r="H26" i="3"/>
  <c r="J26" i="3"/>
  <c r="L26" i="3"/>
  <c r="N26" i="3"/>
  <c r="E34" i="3"/>
  <c r="G34" i="3"/>
  <c r="I34" i="3"/>
  <c r="K34" i="3"/>
  <c r="M34" i="3"/>
  <c r="F34" i="3"/>
  <c r="H34" i="3"/>
  <c r="J34" i="3"/>
  <c r="L34" i="3"/>
  <c r="N34" i="3"/>
  <c r="F42" i="3"/>
  <c r="H42" i="3"/>
  <c r="J42" i="3"/>
  <c r="L42" i="3"/>
  <c r="N42" i="3"/>
  <c r="E42" i="3"/>
  <c r="I42" i="3"/>
  <c r="M42" i="3"/>
  <c r="G42" i="3"/>
  <c r="K42" i="3"/>
  <c r="E50" i="3"/>
  <c r="G50" i="3"/>
  <c r="I50" i="3"/>
  <c r="K50" i="3"/>
  <c r="M50" i="3"/>
  <c r="F50" i="3"/>
  <c r="H50" i="3"/>
  <c r="J50" i="3"/>
  <c r="L50" i="3"/>
  <c r="N50" i="3"/>
  <c r="E58" i="3"/>
  <c r="G58" i="3"/>
  <c r="I58" i="3"/>
  <c r="K58" i="3"/>
  <c r="M58" i="3"/>
  <c r="F58" i="3"/>
  <c r="H58" i="3"/>
  <c r="J58" i="3"/>
  <c r="L58" i="3"/>
  <c r="N58" i="3"/>
  <c r="E66" i="3"/>
  <c r="G66" i="3"/>
  <c r="I66" i="3"/>
  <c r="K66" i="3"/>
  <c r="M66" i="3"/>
  <c r="F66" i="3"/>
  <c r="H66" i="3"/>
  <c r="J66" i="3"/>
  <c r="L66" i="3"/>
  <c r="N66" i="3"/>
  <c r="F74" i="3"/>
  <c r="H74" i="3"/>
  <c r="J74" i="3"/>
  <c r="L74" i="3"/>
  <c r="N74" i="3"/>
  <c r="E74" i="3"/>
  <c r="I74" i="3"/>
  <c r="M74" i="3"/>
  <c r="G74" i="3"/>
  <c r="K74" i="3"/>
  <c r="F81" i="3"/>
  <c r="H81" i="3"/>
  <c r="J81" i="3"/>
  <c r="L81" i="3"/>
  <c r="N81" i="3"/>
  <c r="E81" i="3"/>
  <c r="G81" i="3"/>
  <c r="I81" i="3"/>
  <c r="K81" i="3"/>
  <c r="M81" i="3"/>
  <c r="F89" i="3"/>
  <c r="H89" i="3"/>
  <c r="J89" i="3"/>
  <c r="L89" i="3"/>
  <c r="N89" i="3"/>
  <c r="E89" i="3"/>
  <c r="G89" i="3"/>
  <c r="I89" i="3"/>
  <c r="K89" i="3"/>
  <c r="M89" i="3"/>
  <c r="F97" i="3"/>
  <c r="H97" i="3"/>
  <c r="J97" i="3"/>
  <c r="L97" i="3"/>
  <c r="N97" i="3"/>
  <c r="E97" i="3"/>
  <c r="G97" i="3"/>
  <c r="I97" i="3"/>
  <c r="K97" i="3"/>
  <c r="M97" i="3"/>
  <c r="F105" i="3"/>
  <c r="H105" i="3"/>
  <c r="J105" i="3"/>
  <c r="L105" i="3"/>
  <c r="N105" i="3"/>
  <c r="E105" i="3"/>
  <c r="G105" i="3"/>
  <c r="I105" i="3"/>
  <c r="K105" i="3"/>
  <c r="M105" i="3"/>
  <c r="F82" i="3"/>
  <c r="H82" i="3"/>
  <c r="J82" i="3"/>
  <c r="L82" i="3"/>
  <c r="N82" i="3"/>
  <c r="E82" i="3"/>
  <c r="G82" i="3"/>
  <c r="I82" i="3"/>
  <c r="K82" i="3"/>
  <c r="M82" i="3"/>
  <c r="Q90" i="3"/>
  <c r="F90" i="3"/>
  <c r="H90" i="3"/>
  <c r="J90" i="3"/>
  <c r="L90" i="3"/>
  <c r="N90" i="3"/>
  <c r="E90" i="3"/>
  <c r="G90" i="3"/>
  <c r="I90" i="3"/>
  <c r="K90" i="3"/>
  <c r="M90" i="3"/>
  <c r="F98" i="3"/>
  <c r="H98" i="3"/>
  <c r="J98" i="3"/>
  <c r="L98" i="3"/>
  <c r="N98" i="3"/>
  <c r="E98" i="3"/>
  <c r="G98" i="3"/>
  <c r="I98" i="3"/>
  <c r="K98" i="3"/>
  <c r="M98" i="3"/>
  <c r="F106" i="3"/>
  <c r="H106" i="3"/>
  <c r="J106" i="3"/>
  <c r="L106" i="3"/>
  <c r="N106" i="3"/>
  <c r="E106" i="3"/>
  <c r="G106" i="3"/>
  <c r="I106" i="3"/>
  <c r="K106" i="3"/>
  <c r="M106" i="3"/>
  <c r="E9" i="3"/>
  <c r="G9" i="3"/>
  <c r="I9" i="3"/>
  <c r="K9" i="3"/>
  <c r="M9" i="3"/>
  <c r="F9" i="3"/>
  <c r="H9" i="3"/>
  <c r="J9" i="3"/>
  <c r="L9" i="3"/>
  <c r="N9" i="3"/>
  <c r="E17" i="3"/>
  <c r="G17" i="3"/>
  <c r="I17" i="3"/>
  <c r="K17" i="3"/>
  <c r="M17" i="3"/>
  <c r="F17" i="3"/>
  <c r="H17" i="3"/>
  <c r="J17" i="3"/>
  <c r="L17" i="3"/>
  <c r="N17" i="3"/>
  <c r="E25" i="3"/>
  <c r="G25" i="3"/>
  <c r="I25" i="3"/>
  <c r="K25" i="3"/>
  <c r="M25" i="3"/>
  <c r="F25" i="3"/>
  <c r="H25" i="3"/>
  <c r="J25" i="3"/>
  <c r="L25" i="3"/>
  <c r="N25" i="3"/>
  <c r="E29" i="3"/>
  <c r="G29" i="3"/>
  <c r="I29" i="3"/>
  <c r="K29" i="3"/>
  <c r="M29" i="3"/>
  <c r="F29" i="3"/>
  <c r="H29" i="3"/>
  <c r="J29" i="3"/>
  <c r="L29" i="3"/>
  <c r="N29" i="3"/>
  <c r="E37" i="3"/>
  <c r="G37" i="3"/>
  <c r="I37" i="3"/>
  <c r="K37" i="3"/>
  <c r="M37" i="3"/>
  <c r="F37" i="3"/>
  <c r="H37" i="3"/>
  <c r="J37" i="3"/>
  <c r="L37" i="3"/>
  <c r="N37" i="3"/>
  <c r="F45" i="3"/>
  <c r="H45" i="3"/>
  <c r="J45" i="3"/>
  <c r="L45" i="3"/>
  <c r="N45" i="3"/>
  <c r="G45" i="3"/>
  <c r="K45" i="3"/>
  <c r="E45" i="3"/>
  <c r="I45" i="3"/>
  <c r="M45" i="3"/>
  <c r="E53" i="3"/>
  <c r="G53" i="3"/>
  <c r="I53" i="3"/>
  <c r="K53" i="3"/>
  <c r="M53" i="3"/>
  <c r="F53" i="3"/>
  <c r="H53" i="3"/>
  <c r="J53" i="3"/>
  <c r="L53" i="3"/>
  <c r="N53" i="3"/>
  <c r="E19" i="3"/>
  <c r="G19" i="3"/>
  <c r="I19" i="3"/>
  <c r="K19" i="3"/>
  <c r="M19" i="3"/>
  <c r="F19" i="3"/>
  <c r="H19" i="3"/>
  <c r="J19" i="3"/>
  <c r="L19" i="3"/>
  <c r="N19" i="3"/>
  <c r="E39" i="3"/>
  <c r="G39" i="3"/>
  <c r="I39" i="3"/>
  <c r="K39" i="3"/>
  <c r="M39" i="3"/>
  <c r="F39" i="3"/>
  <c r="H39" i="3"/>
  <c r="J39" i="3"/>
  <c r="L39" i="3"/>
  <c r="N39" i="3"/>
  <c r="E13" i="3"/>
  <c r="G13" i="3"/>
  <c r="I13" i="3"/>
  <c r="K13" i="3"/>
  <c r="M13" i="3"/>
  <c r="F13" i="3"/>
  <c r="H13" i="3"/>
  <c r="J13" i="3"/>
  <c r="L13" i="3"/>
  <c r="N13" i="3"/>
  <c r="E57" i="3"/>
  <c r="G57" i="3"/>
  <c r="I57" i="3"/>
  <c r="K57" i="3"/>
  <c r="M57" i="3"/>
  <c r="F57" i="3"/>
  <c r="H57" i="3"/>
  <c r="J57" i="3"/>
  <c r="L57" i="3"/>
  <c r="N57" i="3"/>
  <c r="E65" i="3"/>
  <c r="G65" i="3"/>
  <c r="I65" i="3"/>
  <c r="K65" i="3"/>
  <c r="M65" i="3"/>
  <c r="F65" i="3"/>
  <c r="H65" i="3"/>
  <c r="J65" i="3"/>
  <c r="L65" i="3"/>
  <c r="N65" i="3"/>
  <c r="F73" i="3"/>
  <c r="H73" i="3"/>
  <c r="J73" i="3"/>
  <c r="L73" i="3"/>
  <c r="N73" i="3"/>
  <c r="G73" i="3"/>
  <c r="K73" i="3"/>
  <c r="E73" i="3"/>
  <c r="I73" i="3"/>
  <c r="M73" i="3"/>
  <c r="E12" i="3"/>
  <c r="G12" i="3"/>
  <c r="I12" i="3"/>
  <c r="K12" i="3"/>
  <c r="M12" i="3"/>
  <c r="F12" i="3"/>
  <c r="H12" i="3"/>
  <c r="J12" i="3"/>
  <c r="L12" i="3"/>
  <c r="N12" i="3"/>
  <c r="E20" i="3"/>
  <c r="G20" i="3"/>
  <c r="I20" i="3"/>
  <c r="K20" i="3"/>
  <c r="M20" i="3"/>
  <c r="F20" i="3"/>
  <c r="H20" i="3"/>
  <c r="J20" i="3"/>
  <c r="L20" i="3"/>
  <c r="N20" i="3"/>
  <c r="E28" i="3"/>
  <c r="G28" i="3"/>
  <c r="I28" i="3"/>
  <c r="K28" i="3"/>
  <c r="M28" i="3"/>
  <c r="F28" i="3"/>
  <c r="H28" i="3"/>
  <c r="J28" i="3"/>
  <c r="L28" i="3"/>
  <c r="N28" i="3"/>
  <c r="E36" i="3"/>
  <c r="G36" i="3"/>
  <c r="I36" i="3"/>
  <c r="K36" i="3"/>
  <c r="M36" i="3"/>
  <c r="F36" i="3"/>
  <c r="H36" i="3"/>
  <c r="J36" i="3"/>
  <c r="L36" i="3"/>
  <c r="N36" i="3"/>
  <c r="F44" i="3"/>
  <c r="H44" i="3"/>
  <c r="J44" i="3"/>
  <c r="L44" i="3"/>
  <c r="N44" i="3"/>
  <c r="E44" i="3"/>
  <c r="I44" i="3"/>
  <c r="M44" i="3"/>
  <c r="G44" i="3"/>
  <c r="K44" i="3"/>
  <c r="E52" i="3"/>
  <c r="G52" i="3"/>
  <c r="I52" i="3"/>
  <c r="K52" i="3"/>
  <c r="M52" i="3"/>
  <c r="F52" i="3"/>
  <c r="H52" i="3"/>
  <c r="J52" i="3"/>
  <c r="L52" i="3"/>
  <c r="N52" i="3"/>
  <c r="E60" i="3"/>
  <c r="G60" i="3"/>
  <c r="I60" i="3"/>
  <c r="K60" i="3"/>
  <c r="M60" i="3"/>
  <c r="F60" i="3"/>
  <c r="H60" i="3"/>
  <c r="J60" i="3"/>
  <c r="L60" i="3"/>
  <c r="N60" i="3"/>
  <c r="E68" i="3"/>
  <c r="G68" i="3"/>
  <c r="I68" i="3"/>
  <c r="K68" i="3"/>
  <c r="M68" i="3"/>
  <c r="F68" i="3"/>
  <c r="H68" i="3"/>
  <c r="J68" i="3"/>
  <c r="L68" i="3"/>
  <c r="N68" i="3"/>
  <c r="F76" i="3"/>
  <c r="H76" i="3"/>
  <c r="J76" i="3"/>
  <c r="L76" i="3"/>
  <c r="N76" i="3"/>
  <c r="E76" i="3"/>
  <c r="I76" i="3"/>
  <c r="M76" i="3"/>
  <c r="G76" i="3"/>
  <c r="K76" i="3"/>
  <c r="F83" i="3"/>
  <c r="H83" i="3"/>
  <c r="J83" i="3"/>
  <c r="L83" i="3"/>
  <c r="N83" i="3"/>
  <c r="E83" i="3"/>
  <c r="G83" i="3"/>
  <c r="I83" i="3"/>
  <c r="K83" i="3"/>
  <c r="M83" i="3"/>
  <c r="F91" i="3"/>
  <c r="H91" i="3"/>
  <c r="J91" i="3"/>
  <c r="L91" i="3"/>
  <c r="N91" i="3"/>
  <c r="E91" i="3"/>
  <c r="G91" i="3"/>
  <c r="I91" i="3"/>
  <c r="K91" i="3"/>
  <c r="M91" i="3"/>
  <c r="F99" i="3"/>
  <c r="H99" i="3"/>
  <c r="J99" i="3"/>
  <c r="L99" i="3"/>
  <c r="N99" i="3"/>
  <c r="E99" i="3"/>
  <c r="G99" i="3"/>
  <c r="I99" i="3"/>
  <c r="K99" i="3"/>
  <c r="M99" i="3"/>
  <c r="F107" i="3"/>
  <c r="H107" i="3"/>
  <c r="J107" i="3"/>
  <c r="L107" i="3"/>
  <c r="E107" i="3"/>
  <c r="G107" i="3"/>
  <c r="I107" i="3"/>
  <c r="K107" i="3"/>
  <c r="M107" i="3"/>
  <c r="N107" i="3"/>
  <c r="F84" i="3"/>
  <c r="H84" i="3"/>
  <c r="J84" i="3"/>
  <c r="L84" i="3"/>
  <c r="N84" i="3"/>
  <c r="E84" i="3"/>
  <c r="G84" i="3"/>
  <c r="I84" i="3"/>
  <c r="K84" i="3"/>
  <c r="M84" i="3"/>
  <c r="F92" i="3"/>
  <c r="H92" i="3"/>
  <c r="J92" i="3"/>
  <c r="L92" i="3"/>
  <c r="N92" i="3"/>
  <c r="E92" i="3"/>
  <c r="G92" i="3"/>
  <c r="I92" i="3"/>
  <c r="K92" i="3"/>
  <c r="M92" i="3"/>
  <c r="F100" i="3"/>
  <c r="H100" i="3"/>
  <c r="J100" i="3"/>
  <c r="L100" i="3"/>
  <c r="N100" i="3"/>
  <c r="E100" i="3"/>
  <c r="G100" i="3"/>
  <c r="I100" i="3"/>
  <c r="K100" i="3"/>
  <c r="M100" i="3"/>
  <c r="Q7" i="3"/>
  <c r="F7" i="3"/>
  <c r="H7" i="3"/>
  <c r="J7" i="3"/>
  <c r="L7" i="3"/>
  <c r="N7" i="3"/>
  <c r="I7" i="3"/>
  <c r="M7" i="3"/>
  <c r="G7" i="3"/>
  <c r="K7" i="3"/>
  <c r="E7" i="3"/>
  <c r="F43" i="3"/>
  <c r="H43" i="3"/>
  <c r="J43" i="3"/>
  <c r="L43" i="3"/>
  <c r="N43" i="3"/>
  <c r="G43" i="3"/>
  <c r="K43" i="3"/>
  <c r="E43" i="3"/>
  <c r="I43" i="3"/>
  <c r="M43" i="3"/>
  <c r="E59" i="3"/>
  <c r="G59" i="3"/>
  <c r="I59" i="3"/>
  <c r="K59" i="3"/>
  <c r="M59" i="3"/>
  <c r="F59" i="3"/>
  <c r="H59" i="3"/>
  <c r="J59" i="3"/>
  <c r="L59" i="3"/>
  <c r="N59" i="3"/>
  <c r="E67" i="3"/>
  <c r="G67" i="3"/>
  <c r="I67" i="3"/>
  <c r="K67" i="3"/>
  <c r="M67" i="3"/>
  <c r="F67" i="3"/>
  <c r="H67" i="3"/>
  <c r="J67" i="3"/>
  <c r="L67" i="3"/>
  <c r="N67" i="3"/>
  <c r="F75" i="3"/>
  <c r="H75" i="3"/>
  <c r="J75" i="3"/>
  <c r="L75" i="3"/>
  <c r="N75" i="3"/>
  <c r="G75" i="3"/>
  <c r="K75" i="3"/>
  <c r="E75" i="3"/>
  <c r="I75" i="3"/>
  <c r="M75" i="3"/>
  <c r="E14" i="3"/>
  <c r="G14" i="3"/>
  <c r="I14" i="3"/>
  <c r="K14" i="3"/>
  <c r="M14" i="3"/>
  <c r="F14" i="3"/>
  <c r="H14" i="3"/>
  <c r="J14" i="3"/>
  <c r="L14" i="3"/>
  <c r="N14" i="3"/>
  <c r="F22" i="3"/>
  <c r="H22" i="3"/>
  <c r="J22" i="3"/>
  <c r="L22" i="3"/>
  <c r="N22" i="3"/>
  <c r="G22" i="3"/>
  <c r="K22" i="3"/>
  <c r="E22" i="3"/>
  <c r="I22" i="3"/>
  <c r="M22" i="3"/>
  <c r="E30" i="3"/>
  <c r="G30" i="3"/>
  <c r="I30" i="3"/>
  <c r="K30" i="3"/>
  <c r="M30" i="3"/>
  <c r="F30" i="3"/>
  <c r="H30" i="3"/>
  <c r="J30" i="3"/>
  <c r="L30" i="3"/>
  <c r="N30" i="3"/>
  <c r="E38" i="3"/>
  <c r="G38" i="3"/>
  <c r="I38" i="3"/>
  <c r="K38" i="3"/>
  <c r="M38" i="3"/>
  <c r="F38" i="3"/>
  <c r="H38" i="3"/>
  <c r="J38" i="3"/>
  <c r="L38" i="3"/>
  <c r="N38" i="3"/>
  <c r="F46" i="3"/>
  <c r="H46" i="3"/>
  <c r="J46" i="3"/>
  <c r="L46" i="3"/>
  <c r="N46" i="3"/>
  <c r="E46" i="3"/>
  <c r="I46" i="3"/>
  <c r="M46" i="3"/>
  <c r="G46" i="3"/>
  <c r="K46" i="3"/>
  <c r="E54" i="3"/>
  <c r="G54" i="3"/>
  <c r="I54" i="3"/>
  <c r="K54" i="3"/>
  <c r="M54" i="3"/>
  <c r="F54" i="3"/>
  <c r="H54" i="3"/>
  <c r="J54" i="3"/>
  <c r="L54" i="3"/>
  <c r="N54" i="3"/>
  <c r="E62" i="3"/>
  <c r="G62" i="3"/>
  <c r="I62" i="3"/>
  <c r="K62" i="3"/>
  <c r="M62" i="3"/>
  <c r="F62" i="3"/>
  <c r="H62" i="3"/>
  <c r="J62" i="3"/>
  <c r="L62" i="3"/>
  <c r="N62" i="3"/>
  <c r="F70" i="3"/>
  <c r="H70" i="3"/>
  <c r="J70" i="3"/>
  <c r="L70" i="3"/>
  <c r="N70" i="3"/>
  <c r="E70" i="3"/>
  <c r="I70" i="3"/>
  <c r="M70" i="3"/>
  <c r="G70" i="3"/>
  <c r="K70" i="3"/>
  <c r="F77" i="3"/>
  <c r="H77" i="3"/>
  <c r="J77" i="3"/>
  <c r="L77" i="3"/>
  <c r="G77" i="3"/>
  <c r="K77" i="3"/>
  <c r="N77" i="3"/>
  <c r="E77" i="3"/>
  <c r="I77" i="3"/>
  <c r="M77" i="3"/>
  <c r="F85" i="3"/>
  <c r="H85" i="3"/>
  <c r="J85" i="3"/>
  <c r="L85" i="3"/>
  <c r="N85" i="3"/>
  <c r="E85" i="3"/>
  <c r="G85" i="3"/>
  <c r="I85" i="3"/>
  <c r="K85" i="3"/>
  <c r="M85" i="3"/>
  <c r="F93" i="3"/>
  <c r="H93" i="3"/>
  <c r="J93" i="3"/>
  <c r="L93" i="3"/>
  <c r="N93" i="3"/>
  <c r="E93" i="3"/>
  <c r="G93" i="3"/>
  <c r="I93" i="3"/>
  <c r="K93" i="3"/>
  <c r="M93" i="3"/>
  <c r="F101" i="3"/>
  <c r="H101" i="3"/>
  <c r="J101" i="3"/>
  <c r="L101" i="3"/>
  <c r="N101" i="3"/>
  <c r="E101" i="3"/>
  <c r="G101" i="3"/>
  <c r="I101" i="3"/>
  <c r="K101" i="3"/>
  <c r="M101" i="3"/>
  <c r="F78" i="3"/>
  <c r="H78" i="3"/>
  <c r="J78" i="3"/>
  <c r="L78" i="3"/>
  <c r="N78" i="3"/>
  <c r="E78" i="3"/>
  <c r="G78" i="3"/>
  <c r="I78" i="3"/>
  <c r="K78" i="3"/>
  <c r="M78" i="3"/>
  <c r="F86" i="3"/>
  <c r="H86" i="3"/>
  <c r="J86" i="3"/>
  <c r="L86" i="3"/>
  <c r="N86" i="3"/>
  <c r="E86" i="3"/>
  <c r="G86" i="3"/>
  <c r="I86" i="3"/>
  <c r="K86" i="3"/>
  <c r="M86" i="3"/>
  <c r="F94" i="3"/>
  <c r="H94" i="3"/>
  <c r="J94" i="3"/>
  <c r="L94" i="3"/>
  <c r="N94" i="3"/>
  <c r="E94" i="3"/>
  <c r="G94" i="3"/>
  <c r="I94" i="3"/>
  <c r="K94" i="3"/>
  <c r="M94" i="3"/>
  <c r="F102" i="3"/>
  <c r="H102" i="3"/>
  <c r="J102" i="3"/>
  <c r="L102" i="3"/>
  <c r="N102" i="3"/>
  <c r="E102" i="3"/>
  <c r="G102" i="3"/>
  <c r="I102" i="3"/>
  <c r="K102" i="3"/>
  <c r="M102" i="3"/>
  <c r="E35" i="3"/>
  <c r="G35" i="3"/>
  <c r="I35" i="3"/>
  <c r="K35" i="3"/>
  <c r="M35" i="3"/>
  <c r="F35" i="3"/>
  <c r="H35" i="3"/>
  <c r="J35" i="3"/>
  <c r="L35" i="3"/>
  <c r="N35" i="3"/>
  <c r="D19" i="3"/>
  <c r="Q33" i="3"/>
  <c r="Q13" i="3"/>
  <c r="Q57" i="3"/>
  <c r="D65" i="3"/>
  <c r="C12" i="3"/>
  <c r="Q12" i="3"/>
  <c r="Q28" i="3"/>
  <c r="Q36" i="3"/>
  <c r="C44" i="3"/>
  <c r="C52" i="3"/>
  <c r="C60" i="3"/>
  <c r="C68" i="3"/>
  <c r="Q68" i="3"/>
  <c r="C76" i="3"/>
  <c r="Q76" i="3"/>
  <c r="D76" i="3"/>
  <c r="Q83" i="3"/>
  <c r="D83" i="3"/>
  <c r="D91" i="3"/>
  <c r="C107" i="3"/>
  <c r="Q107" i="3"/>
  <c r="D107" i="3"/>
  <c r="Q14" i="3"/>
  <c r="Q22" i="3"/>
  <c r="C30" i="3"/>
  <c r="D30" i="3"/>
  <c r="D38" i="3"/>
  <c r="D35" i="3"/>
  <c r="D18" i="3"/>
  <c r="Q10" i="3"/>
  <c r="D10" i="3"/>
  <c r="Q21" i="3"/>
  <c r="D28" i="3"/>
  <c r="D36" i="3"/>
  <c r="D52" i="3"/>
  <c r="Q52" i="3"/>
  <c r="D60" i="3"/>
  <c r="Q60" i="3"/>
  <c r="C83" i="3"/>
  <c r="C91" i="3"/>
  <c r="C99" i="3"/>
  <c r="C84" i="3"/>
  <c r="Q84" i="3"/>
  <c r="D84" i="3"/>
  <c r="C92" i="3"/>
  <c r="Q92" i="3"/>
  <c r="D92" i="3"/>
  <c r="C100" i="3"/>
  <c r="Q100" i="3"/>
  <c r="D100" i="3"/>
  <c r="Q67" i="3"/>
  <c r="D75" i="3"/>
  <c r="D85" i="3"/>
  <c r="D86" i="3"/>
  <c r="D8" i="3"/>
  <c r="D15" i="3"/>
  <c r="Q23" i="3"/>
  <c r="Q11" i="3"/>
  <c r="D27" i="3"/>
  <c r="D33" i="3"/>
  <c r="Q41" i="3"/>
  <c r="Q66" i="3"/>
  <c r="Q73" i="3"/>
  <c r="C14" i="3"/>
  <c r="C43" i="3"/>
  <c r="D43" i="3"/>
  <c r="C59" i="3"/>
  <c r="Q59" i="3"/>
  <c r="D59" i="3"/>
  <c r="C67" i="3"/>
  <c r="C75" i="3"/>
  <c r="C22" i="3"/>
  <c r="C38" i="3"/>
  <c r="Q46" i="3"/>
  <c r="D46" i="3"/>
  <c r="Q54" i="3"/>
  <c r="Q62" i="3"/>
  <c r="Q77" i="3"/>
  <c r="D77" i="3"/>
  <c r="D78" i="3"/>
  <c r="Q86" i="3"/>
  <c r="C35" i="3"/>
  <c r="Q35" i="3"/>
  <c r="C46" i="3"/>
  <c r="C54" i="3"/>
  <c r="D54" i="3"/>
  <c r="C62" i="3"/>
  <c r="D62" i="3"/>
  <c r="C70" i="3"/>
  <c r="Q70" i="3"/>
  <c r="C77" i="3"/>
  <c r="C85" i="3"/>
  <c r="Q85" i="3"/>
  <c r="C93" i="3"/>
  <c r="Q93" i="3"/>
  <c r="D93" i="3"/>
  <c r="C101" i="3"/>
  <c r="Q101" i="3"/>
  <c r="D101" i="3"/>
  <c r="C78" i="3"/>
  <c r="Q78" i="3"/>
  <c r="C86" i="3"/>
  <c r="C94" i="3"/>
  <c r="Q94" i="3"/>
  <c r="D94" i="3"/>
  <c r="C102" i="3"/>
  <c r="Q102" i="3"/>
  <c r="D102" i="3"/>
  <c r="C33" i="3"/>
  <c r="Q48" i="3"/>
  <c r="D79" i="3"/>
  <c r="Q95" i="3"/>
  <c r="Q88" i="3"/>
  <c r="C27" i="3"/>
  <c r="C26" i="3"/>
  <c r="Q34" i="3"/>
  <c r="D50" i="3"/>
  <c r="D58" i="3"/>
  <c r="Q74" i="3"/>
  <c r="Q81" i="3"/>
  <c r="Q89" i="3"/>
  <c r="Q97" i="3"/>
  <c r="D82" i="3"/>
  <c r="Q106" i="3"/>
  <c r="C41" i="3"/>
  <c r="C49" i="3"/>
  <c r="D49" i="3"/>
  <c r="C31" i="3"/>
  <c r="Q31" i="3"/>
  <c r="D31" i="3"/>
  <c r="D21" i="3"/>
  <c r="D23" i="3"/>
  <c r="D16" i="3"/>
  <c r="D11" i="3"/>
  <c r="Q8" i="3"/>
  <c r="D24" i="3"/>
  <c r="Q24" i="3"/>
  <c r="D26" i="3"/>
  <c r="Q26" i="3"/>
  <c r="Q27" i="3"/>
  <c r="D41" i="3"/>
  <c r="Q49" i="3"/>
  <c r="D61" i="3"/>
  <c r="Q61" i="3"/>
  <c r="D64" i="3"/>
  <c r="D51" i="3"/>
  <c r="D81" i="3"/>
  <c r="Q98" i="3"/>
  <c r="C9" i="3"/>
  <c r="C25" i="3"/>
  <c r="C29" i="3"/>
  <c r="C37" i="3"/>
  <c r="C45" i="3"/>
  <c r="C53" i="3"/>
  <c r="Q53" i="3"/>
  <c r="C19" i="3"/>
  <c r="C39" i="3"/>
  <c r="Q39" i="3"/>
  <c r="D39" i="3"/>
  <c r="C13" i="3"/>
  <c r="C57" i="3"/>
  <c r="D57" i="3"/>
  <c r="C65" i="3"/>
  <c r="Q65" i="3"/>
  <c r="C73" i="3"/>
  <c r="D73" i="3"/>
  <c r="C20" i="3"/>
  <c r="Q20" i="3"/>
  <c r="D20" i="3"/>
  <c r="C28" i="3"/>
  <c r="C36" i="3"/>
  <c r="D44" i="3"/>
  <c r="Q44" i="3"/>
  <c r="C61" i="3"/>
  <c r="C69" i="3"/>
  <c r="Q69" i="3"/>
  <c r="D69" i="3"/>
  <c r="C32" i="3"/>
  <c r="Q32" i="3"/>
  <c r="D32" i="3"/>
  <c r="C40" i="3"/>
  <c r="Q40" i="3"/>
  <c r="D40" i="3"/>
  <c r="C48" i="3"/>
  <c r="D48" i="3"/>
  <c r="C56" i="3"/>
  <c r="D56" i="3"/>
  <c r="C64" i="3"/>
  <c r="C72" i="3"/>
  <c r="D72" i="3"/>
  <c r="C79" i="3"/>
  <c r="C87" i="3"/>
  <c r="D87" i="3"/>
  <c r="C95" i="3"/>
  <c r="D103" i="3"/>
  <c r="D34" i="3"/>
  <c r="D97" i="3"/>
  <c r="D98" i="3"/>
  <c r="D47" i="3"/>
  <c r="Q51" i="3"/>
  <c r="C16" i="3"/>
  <c r="C103" i="3"/>
  <c r="Q103" i="3"/>
  <c r="C80" i="3"/>
  <c r="D80" i="3"/>
  <c r="D88" i="3"/>
  <c r="D55" i="3"/>
  <c r="D71" i="3"/>
  <c r="D42" i="3"/>
  <c r="Q50" i="3"/>
  <c r="D74" i="3"/>
  <c r="D89" i="3"/>
  <c r="Q105" i="3"/>
  <c r="D105" i="3"/>
  <c r="Q82" i="3"/>
  <c r="D90" i="3"/>
  <c r="Q56" i="3"/>
  <c r="Q64" i="3"/>
  <c r="Q72" i="3"/>
  <c r="Q79" i="3"/>
  <c r="Q87" i="3"/>
  <c r="Q80" i="3"/>
  <c r="Q47" i="3"/>
  <c r="D63" i="3"/>
  <c r="C10" i="3"/>
  <c r="D106" i="3"/>
  <c r="C11" i="3"/>
  <c r="C21" i="3"/>
  <c r="C15" i="3"/>
  <c r="C47" i="3"/>
  <c r="C51" i="3"/>
  <c r="C88" i="3"/>
  <c r="C96" i="3"/>
  <c r="Q96" i="3"/>
  <c r="D96" i="3"/>
  <c r="C104" i="3"/>
  <c r="Q104" i="3"/>
  <c r="D104" i="3"/>
  <c r="C55" i="3"/>
  <c r="Q55" i="3"/>
  <c r="C63" i="3"/>
  <c r="Q63" i="3"/>
  <c r="C71" i="3"/>
  <c r="Q71" i="3"/>
  <c r="C18" i="3"/>
  <c r="C34" i="3"/>
  <c r="C42" i="3"/>
  <c r="Q42" i="3"/>
  <c r="Q58" i="3"/>
  <c r="D66" i="3"/>
  <c r="C17" i="3"/>
  <c r="D17" i="3"/>
  <c r="D9" i="3"/>
  <c r="Q19" i="3"/>
  <c r="Q9" i="3"/>
  <c r="Q17" i="3"/>
  <c r="D25" i="3"/>
  <c r="Q25" i="3"/>
  <c r="D29" i="3"/>
  <c r="Q29" i="3"/>
  <c r="D37" i="3"/>
  <c r="Q37" i="3"/>
  <c r="D45" i="3"/>
  <c r="Q45" i="3"/>
  <c r="D53" i="3"/>
  <c r="C50" i="3"/>
  <c r="C58" i="3"/>
  <c r="C66" i="3"/>
  <c r="C74" i="3"/>
  <c r="C81" i="3"/>
  <c r="C89" i="3"/>
  <c r="C97" i="3"/>
  <c r="C105" i="3"/>
  <c r="C82" i="3"/>
  <c r="C90" i="3"/>
  <c r="C98" i="3"/>
  <c r="C106" i="3"/>
  <c r="C23" i="3"/>
  <c r="N10" i="8"/>
  <c r="P10" i="7" s="1"/>
  <c r="N9" i="8"/>
  <c r="P9" i="7" s="1"/>
  <c r="N8" i="8"/>
  <c r="O18" i="3" l="1"/>
  <c r="R18" i="3" s="1"/>
  <c r="A10" i="3"/>
  <c r="O60" i="3"/>
  <c r="R60" i="3" s="1"/>
  <c r="A7" i="3"/>
  <c r="O102" i="3"/>
  <c r="R102" i="3" s="1"/>
  <c r="A59" i="3"/>
  <c r="O76" i="3"/>
  <c r="R76" i="3" s="1"/>
  <c r="A107" i="3"/>
  <c r="O83" i="3"/>
  <c r="R83" i="3" s="1"/>
  <c r="A30" i="3"/>
  <c r="A14" i="3"/>
  <c r="O59" i="3"/>
  <c r="R59" i="3" s="1"/>
  <c r="A43" i="3"/>
  <c r="A99" i="3"/>
  <c r="O30" i="3"/>
  <c r="R30" i="3" s="1"/>
  <c r="O14" i="3"/>
  <c r="R14" i="3" s="1"/>
  <c r="O35" i="3"/>
  <c r="R35" i="3" s="1"/>
  <c r="A70" i="3"/>
  <c r="O62" i="3"/>
  <c r="R62" i="3" s="1"/>
  <c r="A22" i="3"/>
  <c r="O7" i="3"/>
  <c r="R7" i="3" s="1"/>
  <c r="O100" i="3"/>
  <c r="R100" i="3" s="1"/>
  <c r="A92" i="3"/>
  <c r="O107" i="3"/>
  <c r="R107" i="3" s="1"/>
  <c r="A83" i="3"/>
  <c r="A76" i="3"/>
  <c r="A68" i="3"/>
  <c r="A20" i="3"/>
  <c r="A12" i="3"/>
  <c r="O10" i="3"/>
  <c r="R10" i="3" s="1"/>
  <c r="O22" i="3"/>
  <c r="R22" i="3" s="1"/>
  <c r="O68" i="3"/>
  <c r="R68" i="3" s="1"/>
  <c r="P8" i="7"/>
  <c r="R14" i="8"/>
  <c r="S14" i="7" s="1"/>
  <c r="R13" i="8"/>
  <c r="S13" i="7" s="1"/>
  <c r="O46" i="3"/>
  <c r="R46" i="3" s="1"/>
  <c r="O38" i="3"/>
  <c r="R38" i="3" s="1"/>
  <c r="A75" i="3"/>
  <c r="O65" i="3"/>
  <c r="R65" i="3" s="1"/>
  <c r="O26" i="3"/>
  <c r="R26" i="3" s="1"/>
  <c r="A8" i="3"/>
  <c r="O20" i="3"/>
  <c r="R20" i="3" s="1"/>
  <c r="O12" i="3"/>
  <c r="R12" i="3" s="1"/>
  <c r="A34" i="3"/>
  <c r="O57" i="3"/>
  <c r="R57" i="3" s="1"/>
  <c r="A26" i="3"/>
  <c r="A13" i="3"/>
  <c r="O8" i="3"/>
  <c r="R8" i="3" s="1"/>
  <c r="A100" i="3"/>
  <c r="O92" i="3"/>
  <c r="R92" i="3" s="1"/>
  <c r="A84" i="3"/>
  <c r="A18" i="3"/>
  <c r="A65" i="3"/>
  <c r="O49" i="3"/>
  <c r="R49" i="3" s="1"/>
  <c r="A78" i="3"/>
  <c r="O70" i="3"/>
  <c r="R70" i="3" s="1"/>
  <c r="A38" i="3"/>
  <c r="O75" i="3"/>
  <c r="R75" i="3" s="1"/>
  <c r="A67" i="3"/>
  <c r="A35" i="3"/>
  <c r="O94" i="3"/>
  <c r="R94" i="3" s="1"/>
  <c r="O43" i="3"/>
  <c r="R43" i="3" s="1"/>
  <c r="O99" i="3"/>
  <c r="R99" i="3" s="1"/>
  <c r="A91" i="3"/>
  <c r="A60" i="3"/>
  <c r="A52" i="3"/>
  <c r="O84" i="3"/>
  <c r="R84" i="3" s="1"/>
  <c r="O67" i="3"/>
  <c r="R67" i="3" s="1"/>
  <c r="O52" i="3"/>
  <c r="R52" i="3" s="1"/>
  <c r="O91" i="3"/>
  <c r="R91" i="3" s="1"/>
  <c r="O13" i="3"/>
  <c r="R13" i="3" s="1"/>
  <c r="A87" i="3"/>
  <c r="A64" i="3"/>
  <c r="A95" i="3"/>
  <c r="O95" i="3"/>
  <c r="R95" i="3" s="1"/>
  <c r="A31" i="3"/>
  <c r="A32" i="3"/>
  <c r="O50" i="3"/>
  <c r="R50" i="3" s="1"/>
  <c r="O42" i="3"/>
  <c r="R42" i="3" s="1"/>
  <c r="O56" i="3"/>
  <c r="R56" i="3" s="1"/>
  <c r="A73" i="3"/>
  <c r="A23" i="3"/>
  <c r="O16" i="3"/>
  <c r="R16" i="3" s="1"/>
  <c r="A41" i="3"/>
  <c r="A61" i="3"/>
  <c r="A94" i="3"/>
  <c r="O101" i="3"/>
  <c r="R101" i="3" s="1"/>
  <c r="A93" i="3"/>
  <c r="A54" i="3"/>
  <c r="A46" i="3"/>
  <c r="O23" i="3"/>
  <c r="R23" i="3" s="1"/>
  <c r="O31" i="3"/>
  <c r="R31" i="3" s="1"/>
  <c r="O93" i="3"/>
  <c r="R93" i="3" s="1"/>
  <c r="O32" i="3"/>
  <c r="R32" i="3" s="1"/>
  <c r="A80" i="3"/>
  <c r="A69" i="3"/>
  <c r="A36" i="3"/>
  <c r="A33" i="3"/>
  <c r="A15" i="3"/>
  <c r="A101" i="3"/>
  <c r="A85" i="3"/>
  <c r="A77" i="3"/>
  <c r="A21" i="3"/>
  <c r="O64" i="3"/>
  <c r="R64" i="3" s="1"/>
  <c r="A44" i="3"/>
  <c r="A28" i="3"/>
  <c r="O73" i="3"/>
  <c r="R73" i="3" s="1"/>
  <c r="A57" i="3"/>
  <c r="A24" i="3"/>
  <c r="A11" i="3"/>
  <c r="A16" i="3"/>
  <c r="A49" i="3"/>
  <c r="O41" i="3"/>
  <c r="R41" i="3" s="1"/>
  <c r="A27" i="3"/>
  <c r="O87" i="3"/>
  <c r="R87" i="3" s="1"/>
  <c r="A48" i="3"/>
  <c r="O61" i="3"/>
  <c r="R61" i="3" s="1"/>
  <c r="A102" i="3"/>
  <c r="A86" i="3"/>
  <c r="O78" i="3"/>
  <c r="R78" i="3" s="1"/>
  <c r="A62" i="3"/>
  <c r="O54" i="3"/>
  <c r="R54" i="3" s="1"/>
  <c r="A39" i="3"/>
  <c r="O11" i="3"/>
  <c r="R11" i="3" s="1"/>
  <c r="O21" i="3"/>
  <c r="R21" i="3" s="1"/>
  <c r="O15" i="3"/>
  <c r="R15" i="3" s="1"/>
  <c r="O24" i="3"/>
  <c r="R24" i="3" s="1"/>
  <c r="O28" i="3"/>
  <c r="R28" i="3" s="1"/>
  <c r="O27" i="3"/>
  <c r="R27" i="3" s="1"/>
  <c r="O77" i="3"/>
  <c r="R77" i="3" s="1"/>
  <c r="O86" i="3"/>
  <c r="R86" i="3" s="1"/>
  <c r="O85" i="3"/>
  <c r="R85" i="3" s="1"/>
  <c r="O69" i="3"/>
  <c r="R69" i="3" s="1"/>
  <c r="O33" i="3"/>
  <c r="R33" i="3" s="1"/>
  <c r="O36" i="3"/>
  <c r="R36" i="3" s="1"/>
  <c r="O39" i="3"/>
  <c r="R39" i="3" s="1"/>
  <c r="O44" i="3"/>
  <c r="R44" i="3" s="1"/>
  <c r="O25" i="3"/>
  <c r="R25" i="3" s="1"/>
  <c r="O19" i="3"/>
  <c r="R19" i="3" s="1"/>
  <c r="O82" i="3"/>
  <c r="R82" i="3" s="1"/>
  <c r="O55" i="3"/>
  <c r="R55" i="3" s="1"/>
  <c r="A88" i="3"/>
  <c r="O80" i="3"/>
  <c r="R80" i="3" s="1"/>
  <c r="A103" i="3"/>
  <c r="A72" i="3"/>
  <c r="A56" i="3"/>
  <c r="A79" i="3"/>
  <c r="O48" i="3"/>
  <c r="R48" i="3" s="1"/>
  <c r="A40" i="3"/>
  <c r="O79" i="3"/>
  <c r="R79" i="3" s="1"/>
  <c r="O103" i="3"/>
  <c r="R103" i="3" s="1"/>
  <c r="O72" i="3"/>
  <c r="R72" i="3" s="1"/>
  <c r="O40" i="3"/>
  <c r="R40" i="3" s="1"/>
  <c r="O98" i="3"/>
  <c r="R98" i="3" s="1"/>
  <c r="A55" i="3"/>
  <c r="O90" i="3"/>
  <c r="R90" i="3" s="1"/>
  <c r="A97" i="3"/>
  <c r="A89" i="3"/>
  <c r="A81" i="3"/>
  <c r="O66" i="3"/>
  <c r="R66" i="3" s="1"/>
  <c r="O53" i="3"/>
  <c r="R53" i="3" s="1"/>
  <c r="O45" i="3"/>
  <c r="R45" i="3" s="1"/>
  <c r="A17" i="3"/>
  <c r="A19" i="3"/>
  <c r="A71" i="3"/>
  <c r="O104" i="3"/>
  <c r="R104" i="3" s="1"/>
  <c r="A96" i="3"/>
  <c r="O51" i="3"/>
  <c r="R51" i="3" s="1"/>
  <c r="O47" i="3"/>
  <c r="R47" i="3" s="1"/>
  <c r="O37" i="3"/>
  <c r="R37" i="3" s="1"/>
  <c r="A25" i="3"/>
  <c r="A9" i="3"/>
  <c r="O34" i="3"/>
  <c r="R34" i="3" s="1"/>
  <c r="A104" i="3"/>
  <c r="O96" i="3"/>
  <c r="R96" i="3" s="1"/>
  <c r="O88" i="3"/>
  <c r="R88" i="3" s="1"/>
  <c r="A51" i="3"/>
  <c r="O106" i="3"/>
  <c r="R106" i="3" s="1"/>
  <c r="O97" i="3"/>
  <c r="R97" i="3" s="1"/>
  <c r="O89" i="3"/>
  <c r="R89" i="3" s="1"/>
  <c r="O81" i="3"/>
  <c r="R81" i="3" s="1"/>
  <c r="A74" i="3"/>
  <c r="A66" i="3"/>
  <c r="A58" i="3"/>
  <c r="A45" i="3"/>
  <c r="O29" i="3"/>
  <c r="R29" i="3" s="1"/>
  <c r="O17" i="3"/>
  <c r="R17" i="3" s="1"/>
  <c r="A50" i="3"/>
  <c r="A42" i="3"/>
  <c r="O71" i="3"/>
  <c r="R71" i="3" s="1"/>
  <c r="A63" i="3"/>
  <c r="A47" i="3"/>
  <c r="O9" i="3"/>
  <c r="R9" i="3" s="1"/>
  <c r="O58" i="3"/>
  <c r="R58" i="3" s="1"/>
  <c r="O63" i="3"/>
  <c r="R63" i="3" s="1"/>
  <c r="O74" i="3"/>
  <c r="R74" i="3" s="1"/>
  <c r="A106" i="3"/>
  <c r="A37" i="3"/>
  <c r="A29" i="3"/>
  <c r="A98" i="3"/>
  <c r="A90" i="3"/>
  <c r="A82" i="3"/>
  <c r="A105" i="3"/>
  <c r="A53" i="3"/>
  <c r="O105" i="3"/>
  <c r="R105" i="3" s="1"/>
  <c r="R12" i="8"/>
  <c r="S12" i="7" s="1"/>
  <c r="R11" i="8"/>
  <c r="S11" i="7" s="1"/>
  <c r="O8" i="8"/>
  <c r="O10" i="8"/>
  <c r="O9" i="8"/>
  <c r="O7" i="8"/>
  <c r="R8" i="8"/>
  <c r="R10" i="8"/>
  <c r="S10" i="7" s="1"/>
  <c r="R9" i="8"/>
  <c r="S9" i="7" s="1"/>
  <c r="R7" i="8"/>
  <c r="P14" i="8" l="1"/>
  <c r="Q14" i="8" s="1"/>
  <c r="P13" i="8"/>
  <c r="Q13" i="8" s="1"/>
  <c r="P12" i="8"/>
  <c r="Q12" i="8" s="1"/>
  <c r="S8" i="7"/>
  <c r="P7" i="8"/>
  <c r="Q7" i="8" s="1"/>
  <c r="P11" i="8"/>
  <c r="Q11" i="8" s="1"/>
  <c r="P10" i="8"/>
  <c r="Q10" i="8" s="1"/>
  <c r="P8" i="8"/>
  <c r="Q8" i="8" s="1"/>
  <c r="P9" i="8"/>
  <c r="Q9" i="8" s="1"/>
  <c r="B7" i="6" l="1"/>
  <c r="Q7" i="6" s="1"/>
  <c r="B40" i="6"/>
  <c r="Q40" i="6" s="1"/>
  <c r="B8" i="6"/>
  <c r="O8" i="6" s="1"/>
  <c r="B10" i="6"/>
  <c r="Q10" i="6" s="1"/>
  <c r="B43" i="6"/>
  <c r="Q43" i="6" s="1"/>
  <c r="B35" i="6"/>
  <c r="Q35" i="6" s="1"/>
  <c r="B27" i="6"/>
  <c r="Q27" i="6" s="1"/>
  <c r="B19" i="6"/>
  <c r="Q19" i="6" s="1"/>
  <c r="B11" i="6"/>
  <c r="Q11" i="6" s="1"/>
  <c r="B44" i="6"/>
  <c r="Q44" i="6" s="1"/>
  <c r="B48" i="6"/>
  <c r="Q48" i="6" s="1"/>
  <c r="B49" i="6"/>
  <c r="Q49" i="6" s="1"/>
  <c r="B45" i="6"/>
  <c r="Q45" i="6" s="1"/>
  <c r="B41" i="6"/>
  <c r="Q41" i="6" s="1"/>
  <c r="B37" i="6"/>
  <c r="Q37" i="6" s="1"/>
  <c r="B33" i="6"/>
  <c r="Q33" i="6" s="1"/>
  <c r="B29" i="6"/>
  <c r="Q29" i="6" s="1"/>
  <c r="B25" i="6"/>
  <c r="Q25" i="6" s="1"/>
  <c r="B21" i="6"/>
  <c r="Q21" i="6" s="1"/>
  <c r="B17" i="6"/>
  <c r="Q17" i="6" s="1"/>
  <c r="B13" i="6"/>
  <c r="Q13" i="6" s="1"/>
  <c r="B9" i="6"/>
  <c r="Q9" i="6" s="1"/>
  <c r="B46" i="6"/>
  <c r="Q46" i="6" s="1"/>
  <c r="B42" i="6"/>
  <c r="Q42" i="6" s="1"/>
  <c r="B38" i="6"/>
  <c r="Q38" i="6" s="1"/>
  <c r="B34" i="6"/>
  <c r="Q34" i="6" s="1"/>
  <c r="B30" i="6"/>
  <c r="Q30" i="6" s="1"/>
  <c r="B26" i="6"/>
  <c r="Q26" i="6" s="1"/>
  <c r="B22" i="6"/>
  <c r="Q22" i="6" s="1"/>
  <c r="B18" i="6"/>
  <c r="Q18" i="6" s="1"/>
  <c r="B14" i="6"/>
  <c r="Q14" i="6" s="1"/>
  <c r="B47" i="6"/>
  <c r="Q47" i="6" s="1"/>
  <c r="B39" i="6"/>
  <c r="Q39" i="6" s="1"/>
  <c r="B31" i="6"/>
  <c r="Q31" i="6" s="1"/>
  <c r="B23" i="6"/>
  <c r="Q23" i="6" s="1"/>
  <c r="B15" i="6"/>
  <c r="Q15" i="6" s="1"/>
  <c r="B50" i="6"/>
  <c r="Q50" i="6" s="1"/>
  <c r="B36" i="6"/>
  <c r="Q36" i="6" s="1"/>
  <c r="B32" i="6"/>
  <c r="Q32" i="6" s="1"/>
  <c r="B28" i="6"/>
  <c r="Q28" i="6" s="1"/>
  <c r="B24" i="6"/>
  <c r="Q24" i="6" s="1"/>
  <c r="B20" i="6"/>
  <c r="Q20" i="6" s="1"/>
  <c r="B16" i="6"/>
  <c r="Q16" i="6" s="1"/>
  <c r="B12" i="6"/>
  <c r="Q12" i="6" s="1"/>
  <c r="C40" i="6" l="1"/>
  <c r="D40" i="6"/>
  <c r="L40" i="6"/>
  <c r="I40" i="6"/>
  <c r="H40" i="6"/>
  <c r="M40" i="6"/>
  <c r="E40" i="6"/>
  <c r="N40" i="6"/>
  <c r="J40" i="6"/>
  <c r="F40" i="6"/>
  <c r="O40" i="6"/>
  <c r="K40" i="6"/>
  <c r="G40" i="6"/>
  <c r="P40" i="6"/>
  <c r="C8" i="6"/>
  <c r="Q8" i="6"/>
  <c r="L8" i="6"/>
  <c r="G8" i="6"/>
  <c r="D8" i="6"/>
  <c r="H8" i="6"/>
  <c r="K8" i="6"/>
  <c r="P8" i="6"/>
  <c r="N8" i="6"/>
  <c r="J8" i="6"/>
  <c r="F8" i="6"/>
  <c r="M8" i="6"/>
  <c r="I8" i="6"/>
  <c r="E8" i="6"/>
  <c r="C20" i="6"/>
  <c r="P20" i="6"/>
  <c r="E20" i="6"/>
  <c r="G20" i="6"/>
  <c r="I20" i="6"/>
  <c r="K20" i="6"/>
  <c r="M20" i="6"/>
  <c r="O20" i="6"/>
  <c r="F20" i="6"/>
  <c r="H20" i="6"/>
  <c r="J20" i="6"/>
  <c r="L20" i="6"/>
  <c r="N20" i="6"/>
  <c r="D20" i="6"/>
  <c r="C28" i="6"/>
  <c r="P28" i="6"/>
  <c r="E28" i="6"/>
  <c r="G28" i="6"/>
  <c r="I28" i="6"/>
  <c r="K28" i="6"/>
  <c r="M28" i="6"/>
  <c r="O28" i="6"/>
  <c r="F28" i="6"/>
  <c r="H28" i="6"/>
  <c r="J28" i="6"/>
  <c r="L28" i="6"/>
  <c r="N28" i="6"/>
  <c r="D28" i="6"/>
  <c r="C36" i="6"/>
  <c r="P36" i="6"/>
  <c r="E36" i="6"/>
  <c r="G36" i="6"/>
  <c r="I36" i="6"/>
  <c r="K36" i="6"/>
  <c r="M36" i="6"/>
  <c r="O36" i="6"/>
  <c r="D36" i="6"/>
  <c r="F36" i="6"/>
  <c r="H36" i="6"/>
  <c r="J36" i="6"/>
  <c r="L36" i="6"/>
  <c r="N36" i="6"/>
  <c r="C15" i="6"/>
  <c r="F15" i="6"/>
  <c r="H15" i="6"/>
  <c r="J15" i="6"/>
  <c r="L15" i="6"/>
  <c r="N15" i="6"/>
  <c r="P15" i="6"/>
  <c r="E15" i="6"/>
  <c r="G15" i="6"/>
  <c r="I15" i="6"/>
  <c r="K15" i="6"/>
  <c r="M15" i="6"/>
  <c r="O15" i="6"/>
  <c r="D15" i="6"/>
  <c r="C31" i="6"/>
  <c r="P31" i="6"/>
  <c r="F31" i="6"/>
  <c r="H31" i="6"/>
  <c r="J31" i="6"/>
  <c r="L31" i="6"/>
  <c r="N31" i="6"/>
  <c r="E31" i="6"/>
  <c r="G31" i="6"/>
  <c r="I31" i="6"/>
  <c r="K31" i="6"/>
  <c r="M31" i="6"/>
  <c r="O31" i="6"/>
  <c r="D31" i="6"/>
  <c r="C47" i="6"/>
  <c r="P47" i="6"/>
  <c r="F47" i="6"/>
  <c r="H47" i="6"/>
  <c r="J47" i="6"/>
  <c r="L47" i="6"/>
  <c r="N47" i="6"/>
  <c r="D47" i="6"/>
  <c r="E47" i="6"/>
  <c r="G47" i="6"/>
  <c r="I47" i="6"/>
  <c r="K47" i="6"/>
  <c r="M47" i="6"/>
  <c r="O47" i="6"/>
  <c r="C18" i="6"/>
  <c r="P18" i="6"/>
  <c r="E18" i="6"/>
  <c r="G18" i="6"/>
  <c r="I18" i="6"/>
  <c r="K18" i="6"/>
  <c r="M18" i="6"/>
  <c r="O18" i="6"/>
  <c r="F18" i="6"/>
  <c r="H18" i="6"/>
  <c r="J18" i="6"/>
  <c r="L18" i="6"/>
  <c r="N18" i="6"/>
  <c r="D18" i="6"/>
  <c r="C26" i="6"/>
  <c r="P26" i="6"/>
  <c r="E26" i="6"/>
  <c r="G26" i="6"/>
  <c r="I26" i="6"/>
  <c r="K26" i="6"/>
  <c r="M26" i="6"/>
  <c r="O26" i="6"/>
  <c r="F26" i="6"/>
  <c r="H26" i="6"/>
  <c r="J26" i="6"/>
  <c r="L26" i="6"/>
  <c r="N26" i="6"/>
  <c r="D26" i="6"/>
  <c r="C34" i="6"/>
  <c r="P34" i="6"/>
  <c r="E34" i="6"/>
  <c r="G34" i="6"/>
  <c r="I34" i="6"/>
  <c r="K34" i="6"/>
  <c r="M34" i="6"/>
  <c r="O34" i="6"/>
  <c r="F34" i="6"/>
  <c r="H34" i="6"/>
  <c r="J34" i="6"/>
  <c r="L34" i="6"/>
  <c r="N34" i="6"/>
  <c r="D34" i="6"/>
  <c r="C42" i="6"/>
  <c r="P42" i="6"/>
  <c r="E42" i="6"/>
  <c r="G42" i="6"/>
  <c r="I42" i="6"/>
  <c r="K42" i="6"/>
  <c r="M42" i="6"/>
  <c r="O42" i="6"/>
  <c r="D42" i="6"/>
  <c r="F42" i="6"/>
  <c r="H42" i="6"/>
  <c r="J42" i="6"/>
  <c r="L42" i="6"/>
  <c r="N42" i="6"/>
  <c r="C9" i="6"/>
  <c r="F9" i="6"/>
  <c r="H9" i="6"/>
  <c r="J9" i="6"/>
  <c r="L9" i="6"/>
  <c r="N9" i="6"/>
  <c r="P9" i="6"/>
  <c r="E9" i="6"/>
  <c r="G9" i="6"/>
  <c r="I9" i="6"/>
  <c r="K9" i="6"/>
  <c r="M9" i="6"/>
  <c r="O9" i="6"/>
  <c r="D9" i="6"/>
  <c r="C17" i="6"/>
  <c r="F17" i="6"/>
  <c r="H17" i="6"/>
  <c r="J17" i="6"/>
  <c r="L17" i="6"/>
  <c r="N17" i="6"/>
  <c r="P17" i="6"/>
  <c r="E17" i="6"/>
  <c r="G17" i="6"/>
  <c r="I17" i="6"/>
  <c r="K17" i="6"/>
  <c r="M17" i="6"/>
  <c r="O17" i="6"/>
  <c r="D17" i="6"/>
  <c r="C25" i="6"/>
  <c r="P25" i="6"/>
  <c r="F25" i="6"/>
  <c r="H25" i="6"/>
  <c r="J25" i="6"/>
  <c r="L25" i="6"/>
  <c r="N25" i="6"/>
  <c r="E25" i="6"/>
  <c r="G25" i="6"/>
  <c r="I25" i="6"/>
  <c r="K25" i="6"/>
  <c r="M25" i="6"/>
  <c r="O25" i="6"/>
  <c r="D25" i="6"/>
  <c r="C33" i="6"/>
  <c r="P33" i="6"/>
  <c r="F33" i="6"/>
  <c r="H33" i="6"/>
  <c r="J33" i="6"/>
  <c r="L33" i="6"/>
  <c r="N33" i="6"/>
  <c r="E33" i="6"/>
  <c r="G33" i="6"/>
  <c r="I33" i="6"/>
  <c r="K33" i="6"/>
  <c r="M33" i="6"/>
  <c r="O33" i="6"/>
  <c r="D33" i="6"/>
  <c r="C41" i="6"/>
  <c r="P41" i="6"/>
  <c r="F41" i="6"/>
  <c r="H41" i="6"/>
  <c r="J41" i="6"/>
  <c r="L41" i="6"/>
  <c r="N41" i="6"/>
  <c r="E41" i="6"/>
  <c r="G41" i="6"/>
  <c r="I41" i="6"/>
  <c r="K41" i="6"/>
  <c r="M41" i="6"/>
  <c r="O41" i="6"/>
  <c r="D41" i="6"/>
  <c r="C49" i="6"/>
  <c r="P49" i="6"/>
  <c r="F49" i="6"/>
  <c r="H49" i="6"/>
  <c r="J49" i="6"/>
  <c r="L49" i="6"/>
  <c r="N49" i="6"/>
  <c r="E49" i="6"/>
  <c r="G49" i="6"/>
  <c r="I49" i="6"/>
  <c r="K49" i="6"/>
  <c r="M49" i="6"/>
  <c r="O49" i="6"/>
  <c r="D49" i="6"/>
  <c r="C44" i="6"/>
  <c r="P44" i="6"/>
  <c r="E44" i="6"/>
  <c r="G44" i="6"/>
  <c r="I44" i="6"/>
  <c r="K44" i="6"/>
  <c r="M44" i="6"/>
  <c r="O44" i="6"/>
  <c r="D44" i="6"/>
  <c r="F44" i="6"/>
  <c r="H44" i="6"/>
  <c r="J44" i="6"/>
  <c r="L44" i="6"/>
  <c r="N44" i="6"/>
  <c r="C19" i="6"/>
  <c r="F19" i="6"/>
  <c r="H19" i="6"/>
  <c r="P19" i="6"/>
  <c r="E19" i="6"/>
  <c r="G19" i="6"/>
  <c r="I19" i="6"/>
  <c r="J19" i="6"/>
  <c r="L19" i="6"/>
  <c r="N19" i="6"/>
  <c r="K19" i="6"/>
  <c r="M19" i="6"/>
  <c r="O19" i="6"/>
  <c r="D19" i="6"/>
  <c r="C35" i="6"/>
  <c r="P35" i="6"/>
  <c r="F35" i="6"/>
  <c r="E35" i="6"/>
  <c r="H35" i="6"/>
  <c r="J35" i="6"/>
  <c r="L35" i="6"/>
  <c r="N35" i="6"/>
  <c r="G35" i="6"/>
  <c r="I35" i="6"/>
  <c r="K35" i="6"/>
  <c r="M35" i="6"/>
  <c r="O35" i="6"/>
  <c r="D35" i="6"/>
  <c r="C7" i="6"/>
  <c r="P7" i="6"/>
  <c r="F7" i="6"/>
  <c r="H7" i="6"/>
  <c r="J7" i="6"/>
  <c r="L7" i="6"/>
  <c r="N7" i="6"/>
  <c r="D7" i="6"/>
  <c r="O7" i="6"/>
  <c r="G7" i="6"/>
  <c r="I7" i="6"/>
  <c r="K7" i="6"/>
  <c r="M7" i="6"/>
  <c r="E7" i="6"/>
  <c r="C12" i="6"/>
  <c r="P12" i="6"/>
  <c r="E12" i="6"/>
  <c r="G12" i="6"/>
  <c r="I12" i="6"/>
  <c r="K12" i="6"/>
  <c r="M12" i="6"/>
  <c r="O12" i="6"/>
  <c r="F12" i="6"/>
  <c r="H12" i="6"/>
  <c r="J12" i="6"/>
  <c r="L12" i="6"/>
  <c r="N12" i="6"/>
  <c r="D12" i="6"/>
  <c r="C16" i="6"/>
  <c r="P16" i="6"/>
  <c r="E16" i="6"/>
  <c r="G16" i="6"/>
  <c r="I16" i="6"/>
  <c r="K16" i="6"/>
  <c r="M16" i="6"/>
  <c r="O16" i="6"/>
  <c r="F16" i="6"/>
  <c r="H16" i="6"/>
  <c r="J16" i="6"/>
  <c r="L16" i="6"/>
  <c r="N16" i="6"/>
  <c r="D16" i="6"/>
  <c r="C24" i="6"/>
  <c r="P24" i="6"/>
  <c r="E24" i="6"/>
  <c r="G24" i="6"/>
  <c r="I24" i="6"/>
  <c r="K24" i="6"/>
  <c r="M24" i="6"/>
  <c r="O24" i="6"/>
  <c r="F24" i="6"/>
  <c r="H24" i="6"/>
  <c r="J24" i="6"/>
  <c r="L24" i="6"/>
  <c r="N24" i="6"/>
  <c r="D24" i="6"/>
  <c r="C32" i="6"/>
  <c r="P32" i="6"/>
  <c r="E32" i="6"/>
  <c r="G32" i="6"/>
  <c r="I32" i="6"/>
  <c r="K32" i="6"/>
  <c r="M32" i="6"/>
  <c r="O32" i="6"/>
  <c r="F32" i="6"/>
  <c r="H32" i="6"/>
  <c r="J32" i="6"/>
  <c r="L32" i="6"/>
  <c r="N32" i="6"/>
  <c r="D32" i="6"/>
  <c r="C50" i="6"/>
  <c r="P50" i="6"/>
  <c r="E50" i="6"/>
  <c r="G50" i="6"/>
  <c r="I50" i="6"/>
  <c r="K50" i="6"/>
  <c r="M50" i="6"/>
  <c r="O50" i="6"/>
  <c r="D50" i="6"/>
  <c r="F50" i="6"/>
  <c r="H50" i="6"/>
  <c r="J50" i="6"/>
  <c r="L50" i="6"/>
  <c r="N50" i="6"/>
  <c r="C23" i="6"/>
  <c r="P23" i="6"/>
  <c r="F23" i="6"/>
  <c r="H23" i="6"/>
  <c r="J23" i="6"/>
  <c r="L23" i="6"/>
  <c r="N23" i="6"/>
  <c r="E23" i="6"/>
  <c r="G23" i="6"/>
  <c r="I23" i="6"/>
  <c r="K23" i="6"/>
  <c r="M23" i="6"/>
  <c r="O23" i="6"/>
  <c r="D23" i="6"/>
  <c r="C39" i="6"/>
  <c r="P39" i="6"/>
  <c r="F39" i="6"/>
  <c r="H39" i="6"/>
  <c r="J39" i="6"/>
  <c r="L39" i="6"/>
  <c r="N39" i="6"/>
  <c r="D39" i="6"/>
  <c r="E39" i="6"/>
  <c r="G39" i="6"/>
  <c r="I39" i="6"/>
  <c r="K39" i="6"/>
  <c r="M39" i="6"/>
  <c r="O39" i="6"/>
  <c r="C14" i="6"/>
  <c r="P14" i="6"/>
  <c r="E14" i="6"/>
  <c r="G14" i="6"/>
  <c r="I14" i="6"/>
  <c r="K14" i="6"/>
  <c r="M14" i="6"/>
  <c r="O14" i="6"/>
  <c r="F14" i="6"/>
  <c r="H14" i="6"/>
  <c r="J14" i="6"/>
  <c r="L14" i="6"/>
  <c r="N14" i="6"/>
  <c r="D14" i="6"/>
  <c r="C22" i="6"/>
  <c r="P22" i="6"/>
  <c r="E22" i="6"/>
  <c r="G22" i="6"/>
  <c r="I22" i="6"/>
  <c r="K22" i="6"/>
  <c r="M22" i="6"/>
  <c r="O22" i="6"/>
  <c r="F22" i="6"/>
  <c r="H22" i="6"/>
  <c r="J22" i="6"/>
  <c r="L22" i="6"/>
  <c r="N22" i="6"/>
  <c r="D22" i="6"/>
  <c r="C30" i="6"/>
  <c r="P30" i="6"/>
  <c r="E30" i="6"/>
  <c r="G30" i="6"/>
  <c r="I30" i="6"/>
  <c r="K30" i="6"/>
  <c r="M30" i="6"/>
  <c r="O30" i="6"/>
  <c r="F30" i="6"/>
  <c r="H30" i="6"/>
  <c r="J30" i="6"/>
  <c r="L30" i="6"/>
  <c r="N30" i="6"/>
  <c r="D30" i="6"/>
  <c r="C38" i="6"/>
  <c r="P38" i="6"/>
  <c r="E38" i="6"/>
  <c r="G38" i="6"/>
  <c r="I38" i="6"/>
  <c r="K38" i="6"/>
  <c r="M38" i="6"/>
  <c r="O38" i="6"/>
  <c r="D38" i="6"/>
  <c r="F38" i="6"/>
  <c r="H38" i="6"/>
  <c r="J38" i="6"/>
  <c r="L38" i="6"/>
  <c r="N38" i="6"/>
  <c r="C46" i="6"/>
  <c r="P46" i="6"/>
  <c r="E46" i="6"/>
  <c r="G46" i="6"/>
  <c r="I46" i="6"/>
  <c r="K46" i="6"/>
  <c r="M46" i="6"/>
  <c r="O46" i="6"/>
  <c r="D46" i="6"/>
  <c r="F46" i="6"/>
  <c r="H46" i="6"/>
  <c r="J46" i="6"/>
  <c r="L46" i="6"/>
  <c r="N46" i="6"/>
  <c r="C13" i="6"/>
  <c r="F13" i="6"/>
  <c r="H13" i="6"/>
  <c r="J13" i="6"/>
  <c r="L13" i="6"/>
  <c r="N13" i="6"/>
  <c r="P13" i="6"/>
  <c r="E13" i="6"/>
  <c r="G13" i="6"/>
  <c r="I13" i="6"/>
  <c r="K13" i="6"/>
  <c r="M13" i="6"/>
  <c r="O13" i="6"/>
  <c r="D13" i="6"/>
  <c r="C21" i="6"/>
  <c r="P21" i="6"/>
  <c r="F21" i="6"/>
  <c r="H21" i="6"/>
  <c r="J21" i="6"/>
  <c r="L21" i="6"/>
  <c r="N21" i="6"/>
  <c r="E21" i="6"/>
  <c r="G21" i="6"/>
  <c r="I21" i="6"/>
  <c r="K21" i="6"/>
  <c r="M21" i="6"/>
  <c r="O21" i="6"/>
  <c r="D21" i="6"/>
  <c r="C29" i="6"/>
  <c r="P29" i="6"/>
  <c r="F29" i="6"/>
  <c r="H29" i="6"/>
  <c r="J29" i="6"/>
  <c r="L29" i="6"/>
  <c r="N29" i="6"/>
  <c r="E29" i="6"/>
  <c r="G29" i="6"/>
  <c r="I29" i="6"/>
  <c r="K29" i="6"/>
  <c r="M29" i="6"/>
  <c r="O29" i="6"/>
  <c r="D29" i="6"/>
  <c r="C37" i="6"/>
  <c r="P37" i="6"/>
  <c r="F37" i="6"/>
  <c r="H37" i="6"/>
  <c r="J37" i="6"/>
  <c r="L37" i="6"/>
  <c r="N37" i="6"/>
  <c r="E37" i="6"/>
  <c r="G37" i="6"/>
  <c r="I37" i="6"/>
  <c r="K37" i="6"/>
  <c r="M37" i="6"/>
  <c r="O37" i="6"/>
  <c r="D37" i="6"/>
  <c r="C45" i="6"/>
  <c r="P45" i="6"/>
  <c r="F45" i="6"/>
  <c r="H45" i="6"/>
  <c r="J45" i="6"/>
  <c r="L45" i="6"/>
  <c r="N45" i="6"/>
  <c r="E45" i="6"/>
  <c r="G45" i="6"/>
  <c r="I45" i="6"/>
  <c r="K45" i="6"/>
  <c r="M45" i="6"/>
  <c r="O45" i="6"/>
  <c r="D45" i="6"/>
  <c r="C48" i="6"/>
  <c r="P48" i="6"/>
  <c r="E48" i="6"/>
  <c r="G48" i="6"/>
  <c r="I48" i="6"/>
  <c r="K48" i="6"/>
  <c r="M48" i="6"/>
  <c r="O48" i="6"/>
  <c r="D48" i="6"/>
  <c r="F48" i="6"/>
  <c r="H48" i="6"/>
  <c r="J48" i="6"/>
  <c r="L48" i="6"/>
  <c r="N48" i="6"/>
  <c r="C11" i="6"/>
  <c r="F11" i="6"/>
  <c r="H11" i="6"/>
  <c r="J11" i="6"/>
  <c r="L11" i="6"/>
  <c r="N11" i="6"/>
  <c r="P11" i="6"/>
  <c r="E11" i="6"/>
  <c r="G11" i="6"/>
  <c r="I11" i="6"/>
  <c r="K11" i="6"/>
  <c r="M11" i="6"/>
  <c r="O11" i="6"/>
  <c r="D11" i="6"/>
  <c r="C27" i="6"/>
  <c r="P27" i="6"/>
  <c r="F27" i="6"/>
  <c r="H27" i="6"/>
  <c r="J27" i="6"/>
  <c r="L27" i="6"/>
  <c r="N27" i="6"/>
  <c r="E27" i="6"/>
  <c r="G27" i="6"/>
  <c r="I27" i="6"/>
  <c r="K27" i="6"/>
  <c r="M27" i="6"/>
  <c r="O27" i="6"/>
  <c r="D27" i="6"/>
  <c r="C43" i="6"/>
  <c r="P43" i="6"/>
  <c r="F43" i="6"/>
  <c r="H43" i="6"/>
  <c r="J43" i="6"/>
  <c r="L43" i="6"/>
  <c r="N43" i="6"/>
  <c r="D43" i="6"/>
  <c r="E43" i="6"/>
  <c r="G43" i="6"/>
  <c r="I43" i="6"/>
  <c r="K43" i="6"/>
  <c r="M43" i="6"/>
  <c r="O43" i="6"/>
  <c r="C10" i="6"/>
  <c r="P10" i="6"/>
  <c r="E10" i="6"/>
  <c r="G10" i="6"/>
  <c r="I10" i="6"/>
  <c r="K10" i="6"/>
  <c r="M10" i="6"/>
  <c r="O10" i="6"/>
  <c r="F10" i="6"/>
  <c r="H10" i="6"/>
  <c r="J10" i="6"/>
  <c r="L10" i="6"/>
  <c r="N10" i="6"/>
  <c r="D10" i="6"/>
  <c r="A40" i="6" l="1"/>
  <c r="A7" i="6"/>
  <c r="A8" i="6"/>
  <c r="A27" i="6"/>
  <c r="A11" i="6"/>
  <c r="A45" i="6"/>
  <c r="A37" i="6"/>
  <c r="A29" i="6"/>
  <c r="A21" i="6"/>
  <c r="A13" i="6"/>
  <c r="A23" i="6"/>
  <c r="A35" i="6"/>
  <c r="A49" i="6"/>
  <c r="A41" i="6"/>
  <c r="A33" i="6"/>
  <c r="A25" i="6"/>
  <c r="A17" i="6"/>
  <c r="A9" i="6"/>
  <c r="A31" i="6"/>
  <c r="A15" i="6"/>
  <c r="A10" i="6"/>
  <c r="A43" i="6"/>
  <c r="A48" i="6"/>
  <c r="A46" i="6"/>
  <c r="A38" i="6"/>
  <c r="A30" i="6"/>
  <c r="A22" i="6"/>
  <c r="A14" i="6"/>
  <c r="A39" i="6"/>
  <c r="A50" i="6"/>
  <c r="A32" i="6"/>
  <c r="A24" i="6"/>
  <c r="A16" i="6"/>
  <c r="A12" i="6"/>
  <c r="A19" i="6"/>
  <c r="A44" i="6"/>
  <c r="A42" i="6"/>
  <c r="A34" i="6"/>
  <c r="A26" i="6"/>
  <c r="A18" i="6"/>
  <c r="A47" i="6"/>
  <c r="A36" i="6"/>
  <c r="A28" i="6"/>
  <c r="A20" i="6"/>
  <c r="F68" i="9"/>
  <c r="F73" i="9"/>
</calcChain>
</file>

<file path=xl/comments1.xml><?xml version="1.0" encoding="utf-8"?>
<comments xmlns="http://schemas.openxmlformats.org/spreadsheetml/2006/main">
  <authors>
    <author>Autor</author>
  </authors>
  <commentList>
    <comment ref="B6" authorId="0" shapeId="0">
      <text>
        <r>
          <rPr>
            <sz val="9"/>
            <color indexed="81"/>
            <rFont val="Tahoma"/>
            <family val="2"/>
            <charset val="238"/>
          </rPr>
          <t>Číslo rundy se stanoví na základě počtu střelců v rundě - viz list Nastavení.  Přednastavená hodnota je 6. Pokud potřebujete, změňte v Nastavení.</t>
        </r>
      </text>
    </comment>
    <comment ref="C6" authorId="0" shapeId="0">
      <text>
        <r>
          <rPr>
            <sz val="9"/>
            <color indexed="81"/>
            <rFont val="Tahoma"/>
            <family val="2"/>
            <charset val="238"/>
          </rPr>
          <t xml:space="preserve">Pokud rozlišujete, nastavte kategorii závodníků. Excel kontroluje, aby zadaná hodnota byla pouze jedna z následujících:
SV - Super veteráni
V - Veteráni
S - Senioři
J - Junioři
M-SV - Muži super veteráni
M-V - Muži veteráni
M-S - Muži senioři
M-J - Muži Junioři
Ž-SV - Ženy super veteránky
Ž-S - Ženy veteránky
Ž-S - Ženy seniorky
Ž-J - Ženy juniorky
MZ - Mimo závod
nebo ponechte pole prázdné. Malá a velká písmena se nerozlišují.
Pozn:
Nomenklatura podle střeleckého řádu ČMMJ. </t>
        </r>
      </text>
    </comment>
    <comment ref="D6" authorId="0" shapeId="0">
      <text>
        <r>
          <rPr>
            <sz val="9"/>
            <color indexed="81"/>
            <rFont val="Tahoma"/>
            <family val="2"/>
            <charset val="238"/>
          </rPr>
          <t xml:space="preserve">Zadejte číslo družstva, do kterého střelec patří. Číselnou řadu družstev začněte od jedničky. Jména nemusí být zadávána v pořadí podle družstev - čísla lze přidělovat "na přeskáčku". Počet členů družstva lze překontrolovat v listu "Seznam družstev".
Nechte prázdé pro střelce, kteří se neúčastní soutěže družstev.
</t>
        </r>
      </text>
    </comment>
    <comment ref="F6" authorId="0" shapeId="0">
      <text>
        <r>
          <rPr>
            <sz val="9"/>
            <color indexed="81"/>
            <rFont val="Tahoma"/>
            <family val="2"/>
            <charset val="238"/>
          </rPr>
          <t xml:space="preserve">Přednastavené jméno disciplíny přepište podle své potřeby. Toto je nejméně významná disciplína pro vyhodnocení při shodě celkového nástřelu.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Přednastavené jméno disciplíny přepište podle své potřeby. Toto je nejvýznamnější disciplína pro vyhodnocení při shodě celkového nástřelu.
</t>
        </r>
      </text>
    </comment>
    <comment ref="Q6" authorId="0" shapeId="0">
      <text>
        <r>
          <rPr>
            <sz val="9"/>
            <color indexed="81"/>
            <rFont val="Tahoma"/>
            <family val="2"/>
            <charset val="238"/>
          </rPr>
          <t>Rozstřel pro pořadí jednotlivců - vyšší číslo se hodnotí jako lepší umístění.
Do sloupce zadejte buď dosažený nástřel nebo, pokud organizujete "KO rychlou smrt", pořadí v jakém střelec "vypadl" - tj. 1 tomu, kdo vypadl jako 1., 2 tomu, kdo vypadl jako 2. ... Nezapomeňte doplnit číslo pořadí i pro vítěze.
Rozstřel se nezapočítává do celkového nástřelu jednotlivce, ale určuje pořadí při shodě nástřelu ve všech rozhodovacích disciplínách - viz sloupce F - O.
Pozn: rozstřel družstev se zadává na listu Seznam družstev.
Lze použít i v případě, že se rozhoduje podle první chyby v položce (vyšší zadané číslo je lepší výsledek).</t>
        </r>
      </text>
    </comment>
    <comment ref="R6" authorId="0" shapeId="0">
      <text>
        <r>
          <rPr>
            <sz val="9"/>
            <color indexed="81"/>
            <rFont val="Tahoma"/>
            <family val="2"/>
            <charset val="238"/>
          </rPr>
          <t>Celkový součet všech disciplin a finále. Nezahrnuje rozstřel.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Pokud rozlišujete, nastavte kategorii družstva. Excel kontroluje, aby zadaná hodnota byla pouze jedna z následujících:
SV - Super veteráni
V - Veteráni
S - Senioři
J - Junioři
M-SV - Muži super veteráni
M-V - Muži veteráni
M-S - Muži senioři
M-J - Muži Junioři
Ž-SV - Ženy super veteránky
Ž-S - Ženy veteránky
Ž-S - Ženy seniorky
Ž-J - Ženy juniorky
MZ - Mimo závod
nebo ponechte pole prázdné. Malá a velká písmena se nerozlišují.
Pozn:
Nomenklatura podle střeleckého řádu ČMMJ. 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  <charset val="238"/>
          </rPr>
          <t>Jméno je složeno z textu v buňce ve sloupci R a ze seznamu jmen členů družstva.</t>
        </r>
      </text>
    </comment>
    <comment ref="N6" authorId="0" shapeId="0">
      <text>
        <r>
          <rPr>
            <sz val="9"/>
            <color indexed="81"/>
            <rFont val="Tahoma"/>
            <family val="2"/>
            <charset val="238"/>
          </rPr>
          <t>Rozstřel v soutěži družstev - vyšší číslo se hodnotí jako lepší umístění.
Do sloupce zadejte buď dosažený nástřel nebo, pokud organizujete "KO rychlou smrt", pořadí v jakém střelec "vypadl" - tj. 1 tomu, kdo vypadl jako 1., 2 tomu, kdo vypadl jako 2. ... Nezapomeňte doplnit číslo pořadí i pro vítěze.
Rozstřel se nezapočítává do celkového nástřelu jednotlivce, ale určuje pořadí při shodě nástřelu ve všech rozhodovacích disciplínách - viz sloupce D - M.
Lze použít i v případě, že se rozhoduje podle první chyby v položce (vyšší zadané číslo je lepší výsledek).</t>
        </r>
      </text>
    </comment>
    <comment ref="Q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Kontrola počtu členů družstva. Buňka se podbarví červeně, pokud se liší počet člené družstva od nastavení na listu "Nastavení".
</t>
        </r>
      </text>
    </comment>
    <comment ref="R6" authorId="0" shapeId="0">
      <text>
        <r>
          <rPr>
            <sz val="9"/>
            <color indexed="81"/>
            <rFont val="Tahoma"/>
            <family val="2"/>
            <charset val="238"/>
          </rPr>
          <t xml:space="preserve">Jméno se zobrazí ve sloupci C před seznamem členů družstva.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  <charset val="238"/>
          </rPr>
          <t>Pomůcka pro tisk položkových listů při registraci účastníků vhodná pro závod, kde nejsou pevně obsazené rundy (další dva listy viz dole): 
1.) Pro tisk se musí nastavit oblast k tisku, aby se netiskly lístky pro nevyužité disciplíny. Vyberte myší souvislou oblast, která obsahuje jen lístky k tisku a použijte menu Rozložení stránky -&gt; Oblast tisku -&gt; Nastavit oblast tisku. (Platí pro Excel 2010)
V menu Soubor -&gt; Tisk můžete překontrolovat náhled, případně upravit velikost stránky a okraje.
2.) Položkový list automaticky přebírá jméno posledního zadaného střelce.
3.) Pokud potřebujete vytvořit položkový list pro jiného střelce napište jeho jméno do řádku č. 1 (zelené pozadí). Je-li toto jméno nalezeno v seznamu střelců, dohledá se i jeho startovní číslo. Po vytištění jméno vymažte.
Pokud potřebujete lístky bez jména, napište do řádku č. 1 několik mezer. Nezapoměňte je po tisku smazat.
Ostatní údaje se přenášejí z listu Seznam střelců.</t>
        </r>
      </text>
    </comment>
    <comment ref="J63" authorId="0" shapeId="0">
      <text>
        <r>
          <rPr>
            <b/>
            <sz val="10"/>
            <color indexed="81"/>
            <rFont val="Tahoma"/>
            <family val="2"/>
            <charset val="238"/>
          </rPr>
          <t xml:space="preserve">Pomůcka pro tisk položkových listů při registraci účastníků vhodná pro závod, kde jsou pevně obsazené rundy - po jedné disciplíně: 
1.) Nejdříve nastavte na listu "Los" počet závodníků v rundě.
2) Do řádku č. 63 (zelené pozadí) zadejte číslo rundy a pole "startovní číslo střelce" ponechte prázdné. Členové rundy se dohledají podle seznamu v listu "Evidence střelců a nástřel".
Pokud potřebujete rundy organizovat jinak (např. je rozdělit), zadejte startovní číslo prvního střelce v rundě a číslo rundy podle toho, jak je chcete mít vytištěny; počet střelců viz 1).  
3.) Pro tisk se musí nastavit oblast k tisku, aby se tiskly lístky podle počtu členů rundy.  Vyberte myší souvislou oblast, která obsahuje jen lístky k tisku a použijte menu Rozložení stránky -&gt; Oblast tisku -&gt; Nastavit oblast tisku. (Platí pro Excel 2010)
V menu Soubor -&gt; Tisk můžete překontrolovat náhled, případně upravit velikost stránky a okraje.
</t>
        </r>
      </text>
    </comment>
    <comment ref="J98" authorId="0" shapeId="0">
      <text>
        <r>
          <rPr>
            <b/>
            <sz val="10"/>
            <color indexed="81"/>
            <rFont val="Tahoma"/>
            <family val="2"/>
            <charset val="238"/>
          </rPr>
          <t>Pomůcka pro tisk položkových listů při registraci účastníků vhodná pro závod, kde jsou pevně obsazené rundy - po jedné disciplíně: 
1.) Nejdříve nastavte na listu "Los" počet závodníků v rundě.
2) Do řádku č. 98 (zelené pozadí) zadejte číslo rundy a pole "startovní číslo střelce" ponechte prázdné. Členové rundy se dohledají podle seznamu v listu "Evidence střelců a nástřel"; počet střelců viz 1).
Pokud potřebujete rundy organizovat jinak (např. je rozdělit), zadejte startovní číslo prvního střelce v rundě a číslo rundy podle toho, jak je chcete mít vytištěny.  
3.) Pro tisk se musí nastavit oblast k tisku, aby se tiskly lístky podle počtu členů rundy.  Vyberte myší souvislou oblast, která obsahuje jen lístky k tisku a použijte menu Rozložení stránky -&gt; Oblast tisku -&gt; Nastavit oblast tisku. (Platí pro Excel 2010)
V menu Soubor -&gt; Tisk můžete překontrolovat náhled, případně upravit velikost stránky a okraje.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A4" authorId="0" shapeId="0">
      <text>
        <r>
          <rPr>
            <sz val="9"/>
            <color indexed="81"/>
            <rFont val="Tahoma"/>
            <family val="2"/>
            <charset val="238"/>
          </rPr>
          <t>Nastavení ovlivňuje "Výsledky jednotlivci": NE vytvoří výsledkovou listinu  podle kategorií, nastavení na ANO ignoruje kategorie a vytvoří jenotnou výsledkovou listinu všech střelců (mimo těch, kdo mají nastaveno MZ).</t>
        </r>
      </text>
    </comment>
    <comment ref="B9" authorId="0" shapeId="0">
      <text>
        <r>
          <rPr>
            <sz val="9"/>
            <color indexed="81"/>
            <rFont val="Tahoma"/>
            <family val="2"/>
            <charset val="238"/>
          </rPr>
          <t>Jako rozsah KategorieStrelcu je použito pro kontrolu hodnot ve sloupci Kategorie na listu Seznam střelců a nástřel.</t>
        </r>
      </text>
    </comment>
    <comment ref="D9" authorId="0" shapeId="0">
      <text>
        <r>
          <rPr>
            <sz val="9"/>
            <color indexed="81"/>
            <rFont val="Tahoma"/>
            <family val="2"/>
            <charset val="238"/>
          </rPr>
          <t xml:space="preserve">Offset pro zobrazení pořadí ve výsledkové listině jednotlivců. Podle počtu střelců v disciplině se dynamicky spočítá číslo řádku ve výpisu jednotlivců, od kterého se vypisují jednotlivé kategorie.
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Offset pro zobrazení pořadí ve výsledkové listině družstev. Podle počtu družstev v disciplině se dynamicky spočítá číslo řádku ve výpisu družstev, od kterého se vypisují jednotlivé kategorie.
</t>
        </r>
      </text>
    </comment>
    <comment ref="D10" authorId="0" shapeId="0">
      <text>
        <r>
          <rPr>
            <sz val="9"/>
            <color indexed="81"/>
            <rFont val="Tahoma"/>
            <family val="2"/>
            <charset val="238"/>
          </rPr>
          <t>V buňce se počítá počet střelců bez kategorie. Jako první kategorie se vypisuje SV po střelcích, kteří kategorii nemají zadanou.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G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Losování startovních čísel a jeho uzamčení:
1) Opakovaným stiskem klávesy F9 se náhodně přeskládá seznam střelců ve sloupcích A - D.
2) Abyste los uzamčeli a dále se neměnil, musíte ve sloupci A vybrat myší všechna startovní čísla a přes schránku Windows je překopírovat do sloupce G - "Pevný los":
 - Vyberte seznam startovních čísel ve sloupci A (od řádku č. 7) a stiskněte Ctrl-C.
 - Klikněte do buňky G7 a pak stiskněte pravé tlačítko myši.
 - Z menu vyberte "Vložit jinak ...", dále zvolte "Hodnoty" a potvrďte.
3) Přeskládaná jména vyberte jako blok a překopírujte do seznamu jmen na listu "Evidence střelců a nástřel".
 - Vyberte seznam všech kategorií a střelců ve sloupcích B, C a D (od řádku č. 7) a stiskněte Ctrl-C.
 - Klikněte do záložky Evidence střelců a nástřel a přepněte se do tohoto listu.
 - Klidněte pravým tlačítkem myši do buňky C7 (tj. sloupec Kategorie a první řádek seznamu střelců)
 - Z menu vyberte "Vložit jinak ...", dále zvolte "Hodnoty" a potvrďte.
Seznam střelců se tak přepsal jmény podle losu.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C6" authorId="0" shapeId="0">
      <text>
        <r>
          <rPr>
            <sz val="9"/>
            <color indexed="81"/>
            <rFont val="Tahoma"/>
            <family val="2"/>
            <charset val="238"/>
          </rPr>
          <t>Hrubé pořadí jen podle součtu nástřelu ve stejné kategorii.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  <charset val="238"/>
          </rPr>
          <t>Pokud se organizuje finále, rozhodnutí podle Disc. 10 - Disc. 2  se nepoužije. Rozhoduje pouze součet nástřelu v disciplinách a finále. Při shodě pak rozstřel.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  <charset val="238"/>
          </rPr>
          <t>Rozstřel se nepřičítá k celkovému nástřelu. Vyšší číslo znamená lepší umístění.</t>
        </r>
      </text>
    </comment>
    <comment ref="O6" authorId="0" shapeId="0">
      <text>
        <r>
          <rPr>
            <sz val="9"/>
            <color indexed="81"/>
            <rFont val="Tahoma"/>
            <family val="2"/>
            <charset val="238"/>
          </rPr>
          <t>Umístění střelce ve své kategorii.</t>
        </r>
      </text>
    </comment>
    <comment ref="P6" authorId="0" shapeId="0">
      <text>
        <r>
          <rPr>
            <sz val="9"/>
            <color indexed="81"/>
            <rFont val="Tahoma"/>
            <family val="2"/>
            <charset val="238"/>
          </rPr>
          <t xml:space="preserve">Pořadí na výsledkové listině jednotlivců - všech závodníků seskupené podle kategorií. Číslo řádku se určí podle umístění závodníka a podle offsetu jeho kategorie.
</t>
        </r>
      </text>
    </comment>
    <comment ref="R6" authorId="0" shapeId="0">
      <text>
        <r>
          <rPr>
            <sz val="9"/>
            <color indexed="81"/>
            <rFont val="Tahoma"/>
            <family val="2"/>
            <charset val="238"/>
          </rPr>
          <t xml:space="preserve">Konečné pořadí pro zobrazení na výsledkové listině jednotlivců. Je jednoznačné, bez duplicit.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C6" authorId="0" shapeId="0">
      <text>
        <r>
          <rPr>
            <sz val="9"/>
            <color indexed="81"/>
            <rFont val="Tahoma"/>
            <family val="2"/>
            <charset val="238"/>
          </rPr>
          <t>Hrubé pořadí jen podle součtu nástřelu ve stejné kategorii.</t>
        </r>
      </text>
    </comment>
  </commentList>
</comments>
</file>

<file path=xl/sharedStrings.xml><?xml version="1.0" encoding="utf-8"?>
<sst xmlns="http://schemas.openxmlformats.org/spreadsheetml/2006/main" count="158" uniqueCount="138">
  <si>
    <t>Start. číslo</t>
  </si>
  <si>
    <t>Runda</t>
  </si>
  <si>
    <t>Mimo závod</t>
  </si>
  <si>
    <t>Jméno</t>
  </si>
  <si>
    <t>Disc. 1</t>
  </si>
  <si>
    <t>Finále</t>
  </si>
  <si>
    <t>Rozstřel</t>
  </si>
  <si>
    <t>Celkový součet</t>
  </si>
  <si>
    <t>Kategorie střelců</t>
  </si>
  <si>
    <t>SV</t>
  </si>
  <si>
    <t>V</t>
  </si>
  <si>
    <t>S</t>
  </si>
  <si>
    <t>J</t>
  </si>
  <si>
    <t>M-SV</t>
  </si>
  <si>
    <t>M-V</t>
  </si>
  <si>
    <t>M-J</t>
  </si>
  <si>
    <t>Ž-SV</t>
  </si>
  <si>
    <t>Ž-J</t>
  </si>
  <si>
    <t>Ž-S</t>
  </si>
  <si>
    <t>MZ</t>
  </si>
  <si>
    <t>Střelec</t>
  </si>
  <si>
    <t>Nástřel</t>
  </si>
  <si>
    <t>Počet střelců v rundě</t>
  </si>
  <si>
    <t>Max. počet terčů v disciplíně</t>
  </si>
  <si>
    <t>Super veteráni</t>
  </si>
  <si>
    <t>Veteráni</t>
  </si>
  <si>
    <t>Senioři</t>
  </si>
  <si>
    <t>Junioři</t>
  </si>
  <si>
    <t>Muži veteráni</t>
  </si>
  <si>
    <t>Muži super veteráni</t>
  </si>
  <si>
    <t>Muži Junioři</t>
  </si>
  <si>
    <t>Ženy super veteránky</t>
  </si>
  <si>
    <t>Ženy veteránky</t>
  </si>
  <si>
    <t>M-S</t>
  </si>
  <si>
    <t>Muži senioři</t>
  </si>
  <si>
    <t>Ženy seniorky</t>
  </si>
  <si>
    <t>Ženy juniorky</t>
  </si>
  <si>
    <t>Kate-gorie</t>
  </si>
  <si>
    <t>Součet položek</t>
  </si>
  <si>
    <t>Pořadí</t>
  </si>
  <si>
    <t>Zkratka</t>
  </si>
  <si>
    <t>Počet střelců</t>
  </si>
  <si>
    <t>Název</t>
  </si>
  <si>
    <t>Číslo družstva</t>
  </si>
  <si>
    <t>Hrubé pořadí</t>
  </si>
  <si>
    <t>Umístění podle kategorií</t>
  </si>
  <si>
    <t xml:space="preserve">Pořadí pro zobrazení s duplicitami </t>
  </si>
  <si>
    <t>Počet duplicit</t>
  </si>
  <si>
    <t>Pořadí pro zobrazení</t>
  </si>
  <si>
    <t>Celkem střelců</t>
  </si>
  <si>
    <t>Průběžné pořadí</t>
  </si>
  <si>
    <t>Pomocné náhodné číslo</t>
  </si>
  <si>
    <t>Stávající číslo</t>
  </si>
  <si>
    <t>Pevný los</t>
  </si>
  <si>
    <t>Genero-vané číslo družstva</t>
  </si>
  <si>
    <t>Pevný los družstva</t>
  </si>
  <si>
    <t>Družstvo</t>
  </si>
  <si>
    <t>Počet do rozstřelu</t>
  </si>
  <si>
    <t xml:space="preserve">Jméno družstva </t>
  </si>
  <si>
    <t>Offset střelců</t>
  </si>
  <si>
    <t>Počet družstev</t>
  </si>
  <si>
    <t>Offset družstva</t>
  </si>
  <si>
    <t>Pořadí pro zobrazení s duplicitami</t>
  </si>
  <si>
    <t>Seznam družstev</t>
  </si>
  <si>
    <t>Závod …</t>
  </si>
  <si>
    <t>Místo, datum ….</t>
  </si>
  <si>
    <t>Disc. 2</t>
  </si>
  <si>
    <t>Disc. 3</t>
  </si>
  <si>
    <t>Disc. 4</t>
  </si>
  <si>
    <t>Disc. 5</t>
  </si>
  <si>
    <t>Disc. 6</t>
  </si>
  <si>
    <t>Disc. 7</t>
  </si>
  <si>
    <t>Disc. 8</t>
  </si>
  <si>
    <t>Disc. 9</t>
  </si>
  <si>
    <t>Disc. 10</t>
  </si>
  <si>
    <t>Kategorie</t>
  </si>
  <si>
    <t>Počet členů</t>
  </si>
  <si>
    <t>Obecné informace</t>
  </si>
  <si>
    <t>1. Vytvořte kopii souboru a přejmenujte si ji podle konkrétního závodu, dále pracujte pouze s kopií (nebo Menu "Soubor" -&gt; "Uložit jako" pro konkrétní závod).</t>
  </si>
  <si>
    <t>Vyhodnocení pořadí jednotlivců</t>
  </si>
  <si>
    <t>Pořadí střelců (jednotlivců) se určuje automaticky na základě zadaného nástřelu dvěma způsoby:</t>
  </si>
  <si>
    <t>Vyhodnocení pořadí družstev</t>
  </si>
  <si>
    <t>Pořadí družstev se vyhodnocuje podle kritéria A) viz výše pořadí jednotlivců.</t>
  </si>
  <si>
    <t>Excelovský sešit sestává z následujících listů:</t>
  </si>
  <si>
    <t>Návod - tento text.</t>
  </si>
  <si>
    <t>Do seznamu lze zadat nejvýše 101 střelců.</t>
  </si>
  <si>
    <t>Družstva mimo závod se zařazují na konec.</t>
  </si>
  <si>
    <t>Počet střelců v rundě: používá se k automatickému přidělení čísla rundy podle startovního čísla střelce.</t>
  </si>
  <si>
    <t>Excelovský sešit slouží pro evidenci střelců a vyhodnocení výsledků střeleckých soutěží.</t>
  </si>
  <si>
    <t>Zapisujte informace pouze do bílých polí (případně do zelených polí záhlaví), nikdy do šedých. Buňky se vzorci jsou uzamčené a nelze je měnit, Excel zobrazí upozornění. Buňky opatřené malým červeným trojúhelníkem mají připojenu nápovědu k obsahu sloupce, ta se zobrazí, pokud se nad takovou buňku umístí kurzor myši.</t>
  </si>
  <si>
    <t xml:space="preserve">Počet terčů v disciplíně: používá se pro červené podbarvení absolutního nástřelu střelců. </t>
  </si>
  <si>
    <t>2. V listu "Evidence střelců a nástřel" přepište záhlaví v řádcích č. 1 - 3 podle Vašeho závodu, text se přenese do dalších listů.</t>
  </si>
  <si>
    <t>5. Jakmile zapíšete všechny účastníky, můžete v listu "Los" náhodně vygenerovat startovní čísla. Pokud budete generovat startovní čísla, postupujte podle návodu na tomto listu.</t>
  </si>
  <si>
    <t>6. Na listu "Evidence střelců a nástřel" vyplňte seznam jmen střelců; jména musejí být jedinečná (při shodě doplňte např. "st.", "ml." a podobně). Volitelně můžete střelci nastavit jeho kategorii a pokud organizujete družstva, přidělte číslo družstva.
Pozn.:
 - Družstva číslujte od 1; souvislou číselnou řadou 1, 2, 3, 4, 5, ....
 - Počet členů družstva se kontroluje proti hodnotě uvedené v listu "Nastavení", pokud se liší, zobrazí se v listu "Seznam družstev "upozornění - buňka Počet členů se podbarví červeně.
 - Střelci bez přiděleného čísla družstva se do soutěže družstev nezařazují a neobjeví se v listu "Seznam družstev".</t>
  </si>
  <si>
    <t xml:space="preserve">7. Při zadávání střelců lze průběžně tisknout položkové listy. V listu "Položkové listy" je předpřipravený formát ve třech podobách. Lze tisknout list pro posledního evidovaného střelce nebo vybrané jméno, případně rundu. Více viz popis na lisu. </t>
  </si>
  <si>
    <t>A) Závod bez finále</t>
  </si>
  <si>
    <t>B) Závod s finále</t>
  </si>
  <si>
    <t>Jakmile se zadá střelci výsledek do sloupce Finále (sloupec P), bere se v úvahu pouze nástřel v závodě + finále a rozstřel. Tj. neuplatní se kritérium A) a při shodě nástřelu v závodě a finále rozhoduje pouze rozstřel.</t>
  </si>
  <si>
    <t>Výpočet nehlídá, aby se do finále pozvali střelci s odpovídajícím nástřelem - to musí zajistit organizátor.
Pozn.:
Pokud organizujete rozstřel o účast ve finále, nezapisujte do listu "Evidence střelců a nástřel" výsledky tohoto rozstřelu.</t>
  </si>
  <si>
    <t>Evidence střelců a nástřel</t>
  </si>
  <si>
    <t>Pokud někdo střílí mimo závod, označte ve sloupci "Kategorie" takového střelce "MZ". Výsledky střelce se evidují, ale výsledková listina "Výsledky jednotlivci" zařadí takové střelce na konec seznamu. Podobně pro družstva.</t>
  </si>
  <si>
    <t>Podle zadaného nástřelu se průběžně určuje pořadí v závodu, při shodě se rozhoduje podle lepšího výsledku v disciplíně ve sloupcích zprava doleva. Pokud algoritmus nedokáže rozhodnout, zobrazí se ve sloupci T poznámka  "Rozstřel" s počtem střelců a pozicí. Na listu "Výsledky jednotlivci" se pro takové střelce zobrazuje také upozornění Rozstřel. Pro tyto střelce je třeba do sloupce "Rozstřel" doplnit hodnoty buď podle rozstřelu nebo podle první chyby v položce (pozor: vyšší číslo znamená lepší pořadí).</t>
  </si>
  <si>
    <t>Pokud je střelci v "Evidence střelců a nástřel" přiděleno číslo družstva, zobrazuje se součet nástřelu členů družstva a orientační pořadí. Do sloupce R lze doplnit jméno družstva, které se použije spolu se seznamem jeho členů ve sloupci Družstvo a na výsledkové listině. Ve sloupci Q se zobrazuje pro kontrolu počet členů družstva. Do listu zadávejte pouze do sloupce Rozstřel (pokud je to potřeba), ostatní data se přenáší automaticky.</t>
  </si>
  <si>
    <t>Lze vytvořit maximálně 44 družstev.</t>
  </si>
  <si>
    <t>Výsledky družstva - list pouze zobrazuje data, nelze zadávat</t>
  </si>
  <si>
    <t>Na listu se automaticky vytváří seznam družstev podle jejich okamžitého pořadí v závodě, slouží hlavně pro tisk na konci závodu. Pokud mají dvě nebo více družstev stejné pořadí, zobrazuje se u příslušného družstva příznak "Rozstřel".</t>
  </si>
  <si>
    <t>Hlavní list, do kterého se zapisují účastníci závodu a nástřel v jednotlivých disciplínách. V jeho záhlaví je třeba doplnit název, místo a datum pořádání závodu a přejmenovat disciplíny. Zadání  čísla družstva a kategorie není povinné.</t>
  </si>
  <si>
    <t>Seznam a legenda ke kategoriím jsou k dispozici v listu "Nastavení".</t>
  </si>
  <si>
    <t>Nastavení a Los</t>
  </si>
  <si>
    <t xml:space="preserve">Pomocné listy, kde lze nastavit některé informace a náhodně vylosovat startovní čísla účastníků závodu a případně jejich náhodné rozřazení do družstev. Viz popis na listu. </t>
  </si>
  <si>
    <t>Počet členů družstva</t>
  </si>
  <si>
    <t xml:space="preserve">4. V listu "Nastavení" můžete změnit počet členů v rundě, počet členů družstva a max. počty terčů v jednotlivých disciplínách.  Tato nastavení se použijí pro kontroly a zobrazení v ostatních listech. </t>
  </si>
  <si>
    <t>8. V průběhu závodu doplňujte průběžně pro jednotlivé střelce a disciplíny dosažený nástřel, finále, případně rozstřel. Se zadáním každého čísla se přehodnotí průběžné pořadí jednotlivců (i družstev). Pro střelce (i družstva) se shodným nástřelem se může zobrazit upozornění na rozstřel.</t>
  </si>
  <si>
    <t>V případě shody se určuje na základě lepšího výsledku v deseti sloupcích disciplín:
  = nejprve na základě posledního sloupce disciplíny (sloupec O);
  = při shodě ve sloupci O podle výsledku ve sloupci předposlední disciplíny (sloupec N);
  = při shodě ve sloupci N podle výsledku ve sloupci vlevo od předposledního a tak dále (až po G včetně);
  = pokud ani to nerozhodne, rozhoduje se podle výsledku ve sloupci Rozstřel, vyšší zadaná hodnota/číslo znamená lepší výsledek.</t>
  </si>
  <si>
    <t>Výsledek jednotlivci - list pouze zobrazuje data, nelze zadávat</t>
  </si>
  <si>
    <t>Jak použít (v MS Excel):</t>
  </si>
  <si>
    <t xml:space="preserve">Disciplína: </t>
  </si>
  <si>
    <t>www.bazantnice-trebic.cz</t>
  </si>
  <si>
    <t>Počet členů družstva: používá se pro kontrolu přidělených čísel družstev.</t>
  </si>
  <si>
    <t>3. Na řádku č. 6 přepište jména disciplín ve sloupci F - O. Nejdůležitější disciplína při shodě nástřelu musí být ve sloupci O, další N a tak dále směrem zprava doleva.
 Pozn.:
 - Pokud je zapnutý automatický filtr dat, buňky nevybírejte myší, ale šipkami na klávesnici.
 - Nevyužité sloupce lze skrýt, aby se ušetřilo místo na obrazovce a případně při tisku. Viz bod 9.</t>
  </si>
  <si>
    <t xml:space="preserve">Vyvinuto v Excel 2010, testováno v Excel 2007 -  2013 a Libre Office verze 4.3.7 (v české mutaci produktů). Sešit neobsahuje makra, pouze standardní vzorce.  V Libre Office mohou nastat drobné problémy s formátováním (vlastnost LO, nikoli sešitu). </t>
  </si>
  <si>
    <t>Šedá políčka obsahují vzorce, které přebírají hodnoty z bílých nebo zelených polí. Buňky jsou zamčené, aby se nedaly náhodně přepsat. Obsahy polí se mění průběžně při zadávání dat - to může být matoucí, ale je to vlastnost MS Excel a LO.</t>
  </si>
  <si>
    <t>Zadejte číslo rundy:</t>
  </si>
  <si>
    <t>nebo start. číslo střelce:</t>
  </si>
  <si>
    <t>Ignorovat kategorie</t>
  </si>
  <si>
    <t>Kategorie podle nastavení</t>
  </si>
  <si>
    <t>Hrubé pořadí kategorií</t>
  </si>
  <si>
    <t>Nema ucast ve finale</t>
  </si>
  <si>
    <t>9. Po ukončení závodu překontrolujte listy "Výsledky jednotlivci" a "Výsledky družstva". Pokud se v řádku zobrazí "Rozstřel", jedná se o shodu nástřelu. Postup viz popis listu "Výsledky jednotlivci".</t>
  </si>
  <si>
    <t>10. Pokud organizujete závod s menším počtem disciplín nebo nevyužíváte některé informace v listu "Evidence střelců a nástřel", prázdné sloupce na obrazovce by rušily a zabíraly zbytečně prostor. Proto je lze skrýt - myší vyberte sloupce, které nepotřebujete, klikněte na ně pravým tlačítkem myši a v menu vyberte "Skrýt". Typicky to mohou být sloupce "Runda", "Kategorie", "Číslo družstva" a sloupce nevyužitých disciplín. To lze udělat na všech listech sešitu - zejména na listech výsledků se uspoří místo při tisku. V případě potřeby lze skryté sloupce podobným postupem zobrazit.</t>
  </si>
  <si>
    <t>Umožňuje: (1) evidenci jednotlivců a družstev v celkem max. 10 disciplínách; (2) automatické vyhodnocení pořadí podle celkového nástřelu, finále a rozstřelu; (3) při shodném součtu podle nástřelu od posledního sloupce postupně ve všech disciplínách a rozstřelu; (4) poloautomaticky lze vygenerovat los startovních čísel střelců;  (5) listy "Výsledky jednotlivci" a "Výsledky družstva" obsahují setříděné výsledkové listiny od nejlepšího podle kategorií; (6) lze evidovat střelce i družstva v různých kategoriích, případně mimo závod; (7) na listu "Položkové listy" lze tisknout položkové listy pro záznam výsledků.
Podle nastavení je výsledková listina sumární nebo podle kategorií (viz Nastavení - Ignorovat kategorie).</t>
  </si>
  <si>
    <t>NE</t>
  </si>
  <si>
    <t>Mezivýsledek po Finále</t>
  </si>
  <si>
    <t>Ignorovat finále</t>
  </si>
  <si>
    <t>Mezivýsledek po rozstřelu</t>
  </si>
  <si>
    <t>Všechny výpočty jsou podmíněny zadáním jména střelce do sloupce Jméno, jinak se celý řádek i návazné výpočty ignorují. Jména zadávejte souvisle - nenechávejte mezi nimi volné řádky. Pokud organizujete soutěž družstev, přidělujte čísla družstev od 1.</t>
  </si>
  <si>
    <t>Na listu se automaticky průběžně vytváří seznam střelců uspořádaný podle jejich okamžitého pořadí v závodě (po kategoriích), slouží hlavně pro tisk na konci závodu. Pokud mají dva nebo více střelců stejné pořadí, zobrazuje se u příslušného střelce příznak "Rozstřel". To lze odstranit např. tak, že se na listu "Evidence střelců a nástřel" pro dotčené závodníky doplní výsledky z rozstřelu nebo se uměle přidá rozstřel - např. na základě první chyby v rozhodující položce 1 pro lepšího a 0 pro horšího závodníka (případně 2, 1, 0 pokud je shoda u tří závodníků); vyšší číslo znamená lepší umístění. Do listu "Výsledky jednotlivci" nelze nic zadat, vytváří se automaticky. I zde lze doporučit skrytí nepotřebných sloupců.
Pokud používáte kategorie a potřebujete celkové výsledné pořadí bez jejich rozlišení, nastavte si (dočasně) na listu "Nastavení" parametr "Ignorovat kategorie" na ANO.</t>
  </si>
  <si>
    <r>
      <t xml:space="preserve">Copyright </t>
    </r>
    <r>
      <rPr>
        <sz val="10"/>
        <rFont val="Calibri"/>
        <family val="2"/>
        <charset val="238"/>
      </rPr>
      <t>©</t>
    </r>
    <r>
      <rPr>
        <sz val="10"/>
        <rFont val="Arial"/>
        <family val="2"/>
        <charset val="238"/>
      </rPr>
      <t xml:space="preserve"> Jiří Maša, jmasa@cmail.cz, verze 4.2.3, červenec 2017; je určeno pro organizátory závodů z řad příznivců sportovní střelby a nevýdělečných spolků, ale ne k prodeji nebo ke komerčnímu využití. Aktuální verze je v sekci "Ke stažení" na webu: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</si>
</sst>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u/>
      <sz val="10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6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E3ECD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ashDot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54">
    <xf numFmtId="0" fontId="0" fillId="0" borderId="0" xfId="0"/>
    <xf numFmtId="0" fontId="0" fillId="0" borderId="0" xfId="0" applyProtection="1"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textRotation="90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0" fillId="4" borderId="0" xfId="0" applyFill="1"/>
    <xf numFmtId="0" fontId="0" fillId="2" borderId="0" xfId="0" applyFill="1" applyAlignment="1">
      <alignment wrapText="1"/>
    </xf>
    <xf numFmtId="0" fontId="0" fillId="5" borderId="1" xfId="0" applyFill="1" applyBorder="1"/>
    <xf numFmtId="0" fontId="0" fillId="5" borderId="3" xfId="0" applyFill="1" applyBorder="1"/>
    <xf numFmtId="0" fontId="0" fillId="3" borderId="1" xfId="0" applyFill="1" applyBorder="1" applyAlignment="1" applyProtection="1">
      <alignment vertical="center" wrapText="1"/>
    </xf>
    <xf numFmtId="0" fontId="4" fillId="2" borderId="5" xfId="0" applyFont="1" applyFill="1" applyBorder="1" applyAlignment="1" applyProtection="1">
      <alignment horizontal="center" vertical="center" textRotation="90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protection locked="0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0" fontId="0" fillId="3" borderId="0" xfId="0" applyFill="1" applyProtection="1"/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5" borderId="3" xfId="0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 applyAlignment="1">
      <alignment horizontal="left"/>
    </xf>
    <xf numFmtId="0" fontId="0" fillId="0" borderId="26" xfId="0" applyBorder="1"/>
    <xf numFmtId="0" fontId="0" fillId="0" borderId="0" xfId="0" applyBorder="1"/>
    <xf numFmtId="0" fontId="0" fillId="0" borderId="27" xfId="0" applyBorder="1"/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18" xfId="0" applyFont="1" applyBorder="1"/>
    <xf numFmtId="0" fontId="12" fillId="0" borderId="19" xfId="0" applyFont="1" applyBorder="1"/>
    <xf numFmtId="0" fontId="0" fillId="0" borderId="17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1" xfId="0" applyFont="1" applyBorder="1" applyProtection="1">
      <protection locked="0"/>
    </xf>
    <xf numFmtId="0" fontId="0" fillId="0" borderId="6" xfId="0" applyBorder="1"/>
    <xf numFmtId="0" fontId="0" fillId="0" borderId="33" xfId="0" applyBorder="1"/>
    <xf numFmtId="0" fontId="0" fillId="0" borderId="6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8" fillId="0" borderId="1" xfId="0" applyFont="1" applyBorder="1" applyAlignment="1" applyProtection="1">
      <alignment vertical="center"/>
      <protection locked="0"/>
    </xf>
    <xf numFmtId="0" fontId="4" fillId="5" borderId="3" xfId="0" applyFont="1" applyFill="1" applyBorder="1"/>
    <xf numFmtId="0" fontId="4" fillId="5" borderId="1" xfId="0" applyFont="1" applyFill="1" applyBorder="1"/>
    <xf numFmtId="0" fontId="7" fillId="2" borderId="7" xfId="0" applyFont="1" applyFill="1" applyBorder="1" applyAlignment="1">
      <alignment horizontal="left" vertical="center"/>
    </xf>
    <xf numFmtId="0" fontId="0" fillId="0" borderId="0" xfId="0" applyAlignment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0" fillId="3" borderId="1" xfId="0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</cellXfs>
  <cellStyles count="2">
    <cellStyle name="Hypertextový odkaz" xfId="1" builtinId="8"/>
    <cellStyle name="Normální" xfId="0" builtinId="0"/>
  </cellStyles>
  <dxfs count="17">
    <dxf>
      <font>
        <color rgb="FFFF0000"/>
      </font>
    </dxf>
    <dxf>
      <fill>
        <patternFill>
          <bgColor theme="6" tint="0.3999450666829432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patternFill>
          <bgColor rgb="FFFFFF00"/>
        </pattern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patternFill>
          <bgColor rgb="FFFFC000"/>
        </patternFill>
      </fill>
    </dxf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8E4BC"/>
      <color rgb="FFE3ECD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zantnice-trebic.cz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7"/>
  <sheetViews>
    <sheetView tabSelected="1" workbookViewId="0">
      <selection activeCell="A6" sqref="A6"/>
    </sheetView>
  </sheetViews>
  <sheetFormatPr defaultRowHeight="15" x14ac:dyDescent="0.25"/>
  <cols>
    <col min="1" max="1" width="146" customWidth="1"/>
  </cols>
  <sheetData>
    <row r="1" spans="1:1" x14ac:dyDescent="0.25">
      <c r="A1" s="73" t="s">
        <v>88</v>
      </c>
    </row>
    <row r="2" spans="1:1" x14ac:dyDescent="0.25">
      <c r="A2" s="73"/>
    </row>
    <row r="3" spans="1:1" ht="63.75" x14ac:dyDescent="0.25">
      <c r="A3" s="74" t="s">
        <v>130</v>
      </c>
    </row>
    <row r="4" spans="1:1" x14ac:dyDescent="0.25">
      <c r="A4" s="74"/>
    </row>
    <row r="5" spans="1:1" ht="25.5" x14ac:dyDescent="0.25">
      <c r="A5" s="74" t="s">
        <v>137</v>
      </c>
    </row>
    <row r="6" spans="1:1" x14ac:dyDescent="0.25">
      <c r="A6" s="76" t="s">
        <v>117</v>
      </c>
    </row>
    <row r="7" spans="1:1" x14ac:dyDescent="0.25">
      <c r="A7" s="74"/>
    </row>
    <row r="8" spans="1:1" x14ac:dyDescent="0.25">
      <c r="A8" s="73" t="s">
        <v>77</v>
      </c>
    </row>
    <row r="9" spans="1:1" x14ac:dyDescent="0.25">
      <c r="A9" s="73"/>
    </row>
    <row r="10" spans="1:1" ht="25.5" x14ac:dyDescent="0.25">
      <c r="A10" s="73" t="s">
        <v>120</v>
      </c>
    </row>
    <row r="11" spans="1:1" x14ac:dyDescent="0.25">
      <c r="A11" s="73"/>
    </row>
    <row r="12" spans="1:1" ht="38.25" x14ac:dyDescent="0.25">
      <c r="A12" s="73" t="s">
        <v>89</v>
      </c>
    </row>
    <row r="13" spans="1:1" x14ac:dyDescent="0.25">
      <c r="A13" s="73"/>
    </row>
    <row r="14" spans="1:1" ht="30" x14ac:dyDescent="0.25">
      <c r="A14" s="75" t="s">
        <v>121</v>
      </c>
    </row>
    <row r="15" spans="1:1" x14ac:dyDescent="0.25">
      <c r="A15" s="75"/>
    </row>
    <row r="16" spans="1:1" x14ac:dyDescent="0.25">
      <c r="A16" s="75"/>
    </row>
    <row r="17" spans="1:1" x14ac:dyDescent="0.25">
      <c r="A17" s="73" t="s">
        <v>115</v>
      </c>
    </row>
    <row r="18" spans="1:1" ht="25.5" x14ac:dyDescent="0.25">
      <c r="A18" s="73" t="s">
        <v>78</v>
      </c>
    </row>
    <row r="19" spans="1:1" x14ac:dyDescent="0.25">
      <c r="A19" s="73" t="s">
        <v>91</v>
      </c>
    </row>
    <row r="20" spans="1:1" ht="63.75" x14ac:dyDescent="0.25">
      <c r="A20" s="73" t="s">
        <v>119</v>
      </c>
    </row>
    <row r="21" spans="1:1" ht="25.5" x14ac:dyDescent="0.25">
      <c r="A21" s="73" t="s">
        <v>111</v>
      </c>
    </row>
    <row r="22" spans="1:1" ht="25.5" x14ac:dyDescent="0.25">
      <c r="A22" s="73" t="s">
        <v>92</v>
      </c>
    </row>
    <row r="23" spans="1:1" ht="89.25" x14ac:dyDescent="0.25">
      <c r="A23" s="73" t="s">
        <v>93</v>
      </c>
    </row>
    <row r="24" spans="1:1" ht="25.5" x14ac:dyDescent="0.25">
      <c r="A24" s="73" t="s">
        <v>94</v>
      </c>
    </row>
    <row r="25" spans="1:1" ht="25.5" x14ac:dyDescent="0.25">
      <c r="A25" s="73" t="s">
        <v>112</v>
      </c>
    </row>
    <row r="26" spans="1:1" ht="25.5" x14ac:dyDescent="0.25">
      <c r="A26" s="73" t="s">
        <v>128</v>
      </c>
    </row>
    <row r="27" spans="1:1" ht="51" x14ac:dyDescent="0.25">
      <c r="A27" s="73" t="s">
        <v>129</v>
      </c>
    </row>
    <row r="28" spans="1:1" x14ac:dyDescent="0.25">
      <c r="A28" s="75"/>
    </row>
    <row r="29" spans="1:1" x14ac:dyDescent="0.25">
      <c r="A29" s="73" t="s">
        <v>79</v>
      </c>
    </row>
    <row r="30" spans="1:1" x14ac:dyDescent="0.25">
      <c r="A30" s="75" t="s">
        <v>80</v>
      </c>
    </row>
    <row r="31" spans="1:1" x14ac:dyDescent="0.25">
      <c r="A31" s="75"/>
    </row>
    <row r="32" spans="1:1" x14ac:dyDescent="0.25">
      <c r="A32" s="73" t="s">
        <v>95</v>
      </c>
    </row>
    <row r="33" spans="1:1" ht="75" x14ac:dyDescent="0.25">
      <c r="A33" s="75" t="s">
        <v>113</v>
      </c>
    </row>
    <row r="34" spans="1:1" x14ac:dyDescent="0.25">
      <c r="A34" s="73" t="s">
        <v>96</v>
      </c>
    </row>
    <row r="35" spans="1:1" ht="30" x14ac:dyDescent="0.25">
      <c r="A35" s="75" t="s">
        <v>97</v>
      </c>
    </row>
    <row r="36" spans="1:1" x14ac:dyDescent="0.25">
      <c r="A36" s="75"/>
    </row>
    <row r="37" spans="1:1" x14ac:dyDescent="0.25">
      <c r="A37" s="73" t="s">
        <v>81</v>
      </c>
    </row>
    <row r="38" spans="1:1" x14ac:dyDescent="0.25">
      <c r="A38" s="75" t="s">
        <v>82</v>
      </c>
    </row>
    <row r="39" spans="1:1" x14ac:dyDescent="0.25">
      <c r="A39" s="73"/>
    </row>
    <row r="40" spans="1:1" ht="45" x14ac:dyDescent="0.25">
      <c r="A40" s="75" t="s">
        <v>98</v>
      </c>
    </row>
    <row r="41" spans="1:1" x14ac:dyDescent="0.25">
      <c r="A41" s="75"/>
    </row>
    <row r="42" spans="1:1" x14ac:dyDescent="0.25">
      <c r="A42" s="73" t="s">
        <v>83</v>
      </c>
    </row>
    <row r="43" spans="1:1" x14ac:dyDescent="0.25">
      <c r="A43" s="75"/>
    </row>
    <row r="44" spans="1:1" x14ac:dyDescent="0.25">
      <c r="A44" s="75" t="s">
        <v>84</v>
      </c>
    </row>
    <row r="45" spans="1:1" x14ac:dyDescent="0.25">
      <c r="A45" s="75"/>
    </row>
    <row r="46" spans="1:1" x14ac:dyDescent="0.25">
      <c r="A46" s="73" t="s">
        <v>99</v>
      </c>
    </row>
    <row r="47" spans="1:1" ht="30" x14ac:dyDescent="0.25">
      <c r="A47" s="75" t="s">
        <v>106</v>
      </c>
    </row>
    <row r="48" spans="1:1" ht="30" x14ac:dyDescent="0.25">
      <c r="A48" s="75" t="s">
        <v>135</v>
      </c>
    </row>
    <row r="49" spans="1:1" x14ac:dyDescent="0.25">
      <c r="A49" s="75" t="s">
        <v>107</v>
      </c>
    </row>
    <row r="50" spans="1:1" ht="30" x14ac:dyDescent="0.25">
      <c r="A50" s="75" t="s">
        <v>100</v>
      </c>
    </row>
    <row r="51" spans="1:1" x14ac:dyDescent="0.25">
      <c r="A51" s="75" t="s">
        <v>85</v>
      </c>
    </row>
    <row r="52" spans="1:1" ht="60" x14ac:dyDescent="0.25">
      <c r="A52" s="75" t="s">
        <v>101</v>
      </c>
    </row>
    <row r="53" spans="1:1" x14ac:dyDescent="0.25">
      <c r="A53" s="75"/>
    </row>
    <row r="54" spans="1:1" x14ac:dyDescent="0.25">
      <c r="A54" s="73" t="s">
        <v>63</v>
      </c>
    </row>
    <row r="55" spans="1:1" ht="45" x14ac:dyDescent="0.25">
      <c r="A55" s="75" t="s">
        <v>102</v>
      </c>
    </row>
    <row r="56" spans="1:1" x14ac:dyDescent="0.25">
      <c r="A56" s="75" t="s">
        <v>103</v>
      </c>
    </row>
    <row r="57" spans="1:1" x14ac:dyDescent="0.25">
      <c r="A57" s="75"/>
    </row>
    <row r="58" spans="1:1" x14ac:dyDescent="0.25">
      <c r="A58" s="73" t="s">
        <v>114</v>
      </c>
    </row>
    <row r="59" spans="1:1" ht="105" x14ac:dyDescent="0.25">
      <c r="A59" s="75" t="s">
        <v>136</v>
      </c>
    </row>
    <row r="60" spans="1:1" x14ac:dyDescent="0.25">
      <c r="A60" s="75"/>
    </row>
    <row r="61" spans="1:1" x14ac:dyDescent="0.25">
      <c r="A61" s="73" t="s">
        <v>104</v>
      </c>
    </row>
    <row r="62" spans="1:1" ht="30" x14ac:dyDescent="0.25">
      <c r="A62" s="75" t="s">
        <v>105</v>
      </c>
    </row>
    <row r="63" spans="1:1" x14ac:dyDescent="0.25">
      <c r="A63" s="75" t="s">
        <v>86</v>
      </c>
    </row>
    <row r="64" spans="1:1" x14ac:dyDescent="0.25">
      <c r="A64" s="73"/>
    </row>
    <row r="65" spans="1:1" x14ac:dyDescent="0.25">
      <c r="A65" s="73" t="s">
        <v>108</v>
      </c>
    </row>
    <row r="66" spans="1:1" ht="30" x14ac:dyDescent="0.25">
      <c r="A66" s="75" t="s">
        <v>109</v>
      </c>
    </row>
    <row r="67" spans="1:1" x14ac:dyDescent="0.25">
      <c r="A67" s="75"/>
    </row>
    <row r="68" spans="1:1" x14ac:dyDescent="0.25">
      <c r="A68" s="75" t="s">
        <v>87</v>
      </c>
    </row>
    <row r="69" spans="1:1" x14ac:dyDescent="0.25">
      <c r="A69" s="75" t="s">
        <v>90</v>
      </c>
    </row>
    <row r="70" spans="1:1" x14ac:dyDescent="0.25">
      <c r="A70" s="75" t="s">
        <v>118</v>
      </c>
    </row>
    <row r="71" spans="1:1" x14ac:dyDescent="0.25">
      <c r="A71" s="75"/>
    </row>
    <row r="72" spans="1:1" x14ac:dyDescent="0.25">
      <c r="A72" s="73"/>
    </row>
    <row r="73" spans="1:1" ht="34.5" customHeight="1" x14ac:dyDescent="0.25">
      <c r="A73" s="75"/>
    </row>
    <row r="74" spans="1:1" x14ac:dyDescent="0.25">
      <c r="A74" s="75"/>
    </row>
    <row r="75" spans="1:1" x14ac:dyDescent="0.25">
      <c r="A75" s="73"/>
    </row>
    <row r="76" spans="1:1" x14ac:dyDescent="0.25">
      <c r="A76" s="75"/>
    </row>
    <row r="77" spans="1:1" x14ac:dyDescent="0.25">
      <c r="A77" s="75"/>
    </row>
  </sheetData>
  <sheetProtection sheet="1" objects="1" scenarios="1" formatCells="0" formatColumns="0" formatRows="0"/>
  <hyperlinks>
    <hyperlink ref="A6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8"/>
  <dimension ref="A6:R50"/>
  <sheetViews>
    <sheetView workbookViewId="0"/>
  </sheetViews>
  <sheetFormatPr defaultRowHeight="15" x14ac:dyDescent="0.25"/>
  <cols>
    <col min="1" max="1" width="6.140625" customWidth="1"/>
    <col min="3" max="3" width="7" customWidth="1"/>
    <col min="4" max="4" width="9.140625" customWidth="1"/>
    <col min="15" max="15" width="16" customWidth="1"/>
    <col min="17" max="17" width="9.28515625" customWidth="1"/>
    <col min="18" max="18" width="10" customWidth="1"/>
  </cols>
  <sheetData>
    <row r="6" spans="1:18" ht="56.25" customHeight="1" x14ac:dyDescent="0.25">
      <c r="A6" s="26" t="str">
        <f>'Seznam družstev'!A6</f>
        <v>Číslo družstva</v>
      </c>
      <c r="B6" s="24" t="str">
        <f>'Seznam družstev'!O6</f>
        <v>Celkový součet</v>
      </c>
      <c r="C6" s="24" t="s">
        <v>44</v>
      </c>
      <c r="D6" s="24" t="str">
        <f>"Mezivýsledek po " &amp; 'Seznam družstev'!M6</f>
        <v>Mezivýsledek po Disc. 10</v>
      </c>
      <c r="E6" s="24" t="str">
        <f>"Mezivýsledek po " &amp; 'Seznam družstev'!L6</f>
        <v>Mezivýsledek po Disc. 9</v>
      </c>
      <c r="F6" s="24" t="str">
        <f>"Mezivýsledek po " &amp; 'Seznam družstev'!K6</f>
        <v>Mezivýsledek po Disc. 8</v>
      </c>
      <c r="G6" s="24" t="str">
        <f>"Mezivýsledek po " &amp; 'Seznam družstev'!J6</f>
        <v>Mezivýsledek po Disc. 7</v>
      </c>
      <c r="H6" s="24" t="str">
        <f>"Mezivýsledek po " &amp; 'Seznam družstev'!I6</f>
        <v>Mezivýsledek po Disc. 6</v>
      </c>
      <c r="I6" s="24" t="str">
        <f>"Mezivýsledek po " &amp; 'Seznam družstev'!H6</f>
        <v>Mezivýsledek po Disc. 5</v>
      </c>
      <c r="J6" s="24" t="str">
        <f>"Mezivýsledek po " &amp; 'Seznam družstev'!G6</f>
        <v>Mezivýsledek po Disc. 4</v>
      </c>
      <c r="K6" s="24" t="str">
        <f>"Mezivýsledek po " &amp; 'Seznam družstev'!F6</f>
        <v>Mezivýsledek po Disc. 3</v>
      </c>
      <c r="L6" s="24" t="str">
        <f>"Mezivýsledek po " &amp; 'Seznam družstev'!E6</f>
        <v>Mezivýsledek po Disc. 2</v>
      </c>
      <c r="M6" s="24" t="str">
        <f>"Mezivýsledek po " &amp; 'Seznam družstev'!N6</f>
        <v>Mezivýsledek po Rozstřel</v>
      </c>
      <c r="N6" s="25" t="s">
        <v>45</v>
      </c>
      <c r="O6" s="25" t="s">
        <v>62</v>
      </c>
      <c r="P6" s="25" t="s">
        <v>47</v>
      </c>
      <c r="Q6" s="25" t="s">
        <v>48</v>
      </c>
      <c r="R6" s="25" t="s">
        <v>57</v>
      </c>
    </row>
    <row r="7" spans="1:18" x14ac:dyDescent="0.25">
      <c r="A7" s="16" t="str">
        <f>IF('Seznam družstev'!A7&lt;&gt;"",'Seznam družstev'!A7,"")</f>
        <v/>
      </c>
      <c r="B7" s="16" t="str">
        <f>IF(A7&lt;&gt;"",IF( 'Seznam družstev'!$O7&lt;&gt;"",'Seznam družstev'!$O7, 0),"")</f>
        <v/>
      </c>
      <c r="C7" s="16" t="str">
        <f>IF($A7&lt;&gt;"", 1+SUMPRODUCT(--($A$7:$A$107&lt;&gt;""), --('Seznam družstev'!$B$7:$B$107='Seznam družstev'!$B7), --($B7 &lt; $B$7:$B$107)), "")</f>
        <v/>
      </c>
      <c r="D7" s="16" t="str">
        <f>IF($A7&lt;&gt;"", SUMPRODUCT( --('Seznam družstev'!$B$7:$B$107='Seznam družstev'!$B7), --($C7 = $C$7:$C$107),--('Seznam družstev'!$M7 &lt;'Seznam družstev'!$M$7:$M$107)), "")</f>
        <v/>
      </c>
      <c r="E7" s="16" t="str">
        <f>IF($A7&lt;&gt;"", SUMPRODUCT( --('Seznam družstev'!$B$7:$B$107='Seznam družstev'!$B7), --($C7 = $C$7:$C$107), --('Seznam družstev'!$M7 = 'Seznam družstev'!$M$7:$M$107),  --('Seznam družstev'!$L7 &lt; 'Seznam družstev'!$L$7:$L$107)), "")</f>
        <v/>
      </c>
      <c r="F7" s="16" t="str">
        <f>IF($A7&lt;&gt;"", SUMPRODUCT( --('Seznam družstev'!$B$7:$B$107='Seznam družstev'!$B7), --($C7 = $C$7:$C$107), --('Seznam družstev'!$M7 = 'Seznam družstev'!$M$7:$M$107),  --('Seznam družstev'!$L7 = 'Seznam družstev'!$L$7:$L$107),  --('Seznam družstev'!$K7 &lt; 'Seznam družstev'!$K$7:$K$107)), "")</f>
        <v/>
      </c>
      <c r="G7" s="16" t="str">
        <f>IF($A7&lt;&gt;"", SUMPRODUCT( --('Seznam družstev'!$B$7:$B$107='Seznam družstev'!$B7), --($C7 = $C$7:$C$107), --('Seznam družstev'!$M7 = 'Seznam družstev'!$M$7:$M$107),  --('Seznam družstev'!$L7 = 'Seznam družstev'!$L$7:$L$107),  --('Seznam družstev'!$K7 = 'Seznam družstev'!$K$7:$K$107),  --('Seznam družstev'!$J7 &lt; 'Seznam družstev'!$J$7:$J$107)), "")</f>
        <v/>
      </c>
      <c r="H7" s="16" t="str">
        <f>IF($A7&lt;&gt;"", SUMPRODUCT( --('Seznam družstev'!$B$7:$B$107='Seznam družstev'!$B7), --($C7 = $C$7:$C$107), --('Seznam družstev'!$M7 = 'Seznam družstev'!$M$7:$M$107),  --('Seznam družstev'!$L7 = 'Seznam družstev'!$L$7:$L$107),  --('Seznam družstev'!$K7 = 'Seznam družstev'!$K$7:$K$107),  --('Seznam družstev'!$J7 = 'Seznam družstev'!$J$7:$J$107), --('Seznam družstev'!$I7 &lt; 'Seznam družstev'!$I$7:$I$107)), "")</f>
        <v/>
      </c>
      <c r="I7" s="16" t="str">
        <f>IF($A7&lt;&gt;"", SUMPRODUCT( --('Seznam družstev'!$B$7:$B$107='Seznam družstev'!$B7), --($C7 = $C$7:$C$107), --('Seznam družstev'!$M7 = 'Seznam družstev'!$M$7:$M$107),  --('Seznam družstev'!$L7 = 'Seznam družstev'!$L$7:$L$107),  --('Seznam družstev'!$K7 = 'Seznam družstev'!$K$7:$K$107),  --('Seznam družstev'!$J7 = 'Seznam družstev'!$J$7:$J$107), --('Seznam družstev'!$I7 = 'Seznam družstev'!$I$7:$I$107), --('Seznam družstev'!$H7 &lt; 'Seznam družstev'!$H$7:$H$107)), "")</f>
        <v/>
      </c>
      <c r="J7" s="16" t="str">
        <f>IF($A7&lt;&gt;"", SUMPRODUCT( --('Seznam družstev'!$B$7:$B$107='Seznam družstev'!$B7), --($C7 = $C$7:$C$107), --('Seznam družstev'!$M7 = 'Seznam družstev'!$M$7:$M$107),  --('Seznam družstev'!$L7 = 'Seznam družstev'!$L$7:$L$107),  --('Seznam družstev'!$K7 = 'Seznam družstev'!$K$7:$K$107),  --('Seznam družstev'!$J7 = 'Seznam družstev'!$J$7:$J$107), --('Seznam družstev'!$I7 = 'Seznam družstev'!$I$7:$I$107),  --('Seznam družstev'!$H7 = 'Seznam družstev'!$H$7:$H$107),  --('Seznam družstev'!$G7 &lt; 'Seznam družstev'!$G$7:$G$107)), "")</f>
        <v/>
      </c>
      <c r="K7" s="16" t="str">
        <f>IF($A7&lt;&gt;"", SUMPRODUCT( --('Seznam družstev'!$B$7:$B$107='Seznam družstev'!$B7), --($C7 = $C$7:$C$107), --('Seznam družstev'!$M7 = 'Seznam družstev'!$M$7:$M$107),  --('Seznam družstev'!$L7 = 'Seznam družstev'!$L$7:$L$107),  --('Seznam družstev'!$K7 = 'Seznam družstev'!$K$7:$K$107),  --('Seznam družstev'!$J7 = 'Seznam družstev'!$J$7:$J$107), --('Seznam družstev'!$I7 = 'Seznam družstev'!$I$7:$I$107),  --('Seznam družstev'!$H7 = 'Seznam družstev'!$H$7:$H$107), --('Seznam družstev'!$G7 = 'Seznam družstev'!$G$7:$G$107), --('Seznam družstev'!$F7 &lt; 'Seznam družstev'!$F$7:$F$107)), "")</f>
        <v/>
      </c>
      <c r="L7" s="16" t="str">
        <f>IF($A7&lt;&gt;"", SUMPRODUCT( --('Seznam družstev'!$B$7:$B$107='Seznam družstev'!$B7), --($C7 = $C$7:$C$107), --('Seznam družstev'!$M7 = 'Seznam družstev'!$M$7:$M$107),  --('Seznam družstev'!$L7 = 'Seznam družstev'!$L$7:$L$107),  --('Seznam družstev'!$K7 = 'Seznam družstev'!$K$7:$K$107),  --('Seznam družstev'!$J7 = 'Seznam družstev'!$J$7:$J$107), --('Seznam družstev'!$I7 ='Seznam družstev'!$I$7:$I$107),  --('Seznam družstev'!$H7 = 'Seznam družstev'!$H$7:$H$107), --('Seznam družstev'!$G7 = 'Seznam družstev'!$G$7:$G$107), --('Seznam družstev'!$F7 = 'Seznam družstev'!$F$7:$F$107), --('Seznam družstev'!$E7 &lt; 'Seznam družstev'!$E$7:$E$107)), "")</f>
        <v/>
      </c>
      <c r="M7" s="16" t="str">
        <f>IF($A7&lt;&gt;"", SUMPRODUCT( --('Seznam družstev'!$B$7:$B$107='Seznam družstev'!$B7), --($C7 = $C$7:$C$107), --('Seznam družstev'!$M7 = 'Seznam družstev'!$M$7:$M$107),  --('Seznam družstev'!$L7 = 'Seznam družstev'!$L$7:$L$107),  --('Seznam družstev'!$K7 = 'Seznam družstev'!$K$7:$K$107),  --('Seznam družstev'!$J7 = 'Seznam družstev'!$J$7:$J$107), --('Seznam družstev'!$I7 = 'Seznam družstev'!$I$7:$I$107),  --('Seznam družstev'!$H7 = 'Seznam družstev'!$H$7:$H$107),  --('Seznam družstev'!$G7 = 'Seznam družstev'!$G$7:$G$107), --('Seznam družstev'!$F7 = 'Seznam družstev'!$F$7:$F$107), --('Seznam družstev'!$E7 = 'Seznam družstev'!$E$7:$E$107), --('Seznam družstev'!$N7 &lt;'Seznam družstev'!$N$7:$N$107)), "")</f>
        <v/>
      </c>
      <c r="N7" s="16" t="str">
        <f t="shared" ref="N7:N50" si="0">IF(A7&lt;&gt;"", SUM(C7:M7), "")</f>
        <v/>
      </c>
      <c r="O7" s="16" t="str">
        <f>IF(A7&lt;&gt;"", IF(ISNA(VLOOKUP('Seznam družstev'!$B7,Nastavení!$B$10:$F$22,5,FALSE)),N7,   N7 + VLOOKUP('Seznam družstev'!$B7,Nastavení!$B$10:$F$22,5,FALSE)), "")</f>
        <v/>
      </c>
      <c r="P7" s="16" t="str">
        <f>IF($A7 &lt;&gt;"", COUNTIF($O$7:$O7, $O7) -1, "")</f>
        <v/>
      </c>
      <c r="Q7" s="16" t="str">
        <f>IF($A7&lt;&gt;"", P7+O7, "")</f>
        <v/>
      </c>
      <c r="R7" s="16" t="str">
        <f>IF(A7&lt;&gt;"",  SUMPRODUCT(--('Seznam družstev'!$A$7:$A$50&lt;&gt;""),--('Seznam družstev'!$B$7:$B$50&lt;&gt;"MZ"),--('Seznam družstev'!$B$7:$B$50='Seznam družstev'!$B7),--($N$7:$N$50=$N7)),"")</f>
        <v/>
      </c>
    </row>
    <row r="8" spans="1:18" x14ac:dyDescent="0.25">
      <c r="A8" s="16" t="str">
        <f>IF('Seznam družstev'!A8&lt;&gt;"",'Seznam družstev'!A8,"")</f>
        <v/>
      </c>
      <c r="B8" s="16" t="str">
        <f>IF(A8&lt;&gt;"",IF( 'Seznam družstev'!$O8&lt;&gt;"",'Seznam družstev'!$O8, 0),"")</f>
        <v/>
      </c>
      <c r="C8" s="16" t="str">
        <f>IF($A8&lt;&gt;"", 1+SUMPRODUCT(--($A$7:$A$107&lt;&gt;""), --('Seznam družstev'!$B$7:$B$107='Seznam družstev'!$B8), --($B8 &lt; $B$7:$B$107)), "")</f>
        <v/>
      </c>
      <c r="D8" s="16" t="str">
        <f>IF($A8&lt;&gt;"", SUMPRODUCT( --('Seznam družstev'!$B$7:$B$107='Seznam družstev'!$B8), --($C8 = $C$7:$C$107),--('Seznam družstev'!$M8 &lt;'Seznam družstev'!$M$7:$M$107)), "")</f>
        <v/>
      </c>
      <c r="E8" s="16" t="str">
        <f>IF($A8&lt;&gt;"", SUMPRODUCT( --('Seznam družstev'!$B$7:$B$107='Seznam družstev'!$B8), --($C8 = $C$7:$C$107), --('Seznam družstev'!$M8 = 'Seznam družstev'!$M$7:$M$107),  --('Seznam družstev'!$L8 &lt; 'Seznam družstev'!$L$7:$L$107)), "")</f>
        <v/>
      </c>
      <c r="F8" s="16" t="str">
        <f>IF($A8&lt;&gt;"", SUMPRODUCT( --('Seznam družstev'!$B$7:$B$107='Seznam družstev'!$B8), --($C8 = $C$7:$C$107), --('Seznam družstev'!$M8 = 'Seznam družstev'!$M$7:$M$107),  --('Seznam družstev'!$L8 = 'Seznam družstev'!$L$7:$L$107),  --('Seznam družstev'!$K8 &lt; 'Seznam družstev'!$K$7:$K$107)), "")</f>
        <v/>
      </c>
      <c r="G8" s="16" t="str">
        <f>IF($A8&lt;&gt;"", SUMPRODUCT( --('Seznam družstev'!$B$7:$B$107='Seznam družstev'!$B8), --($C8 = $C$7:$C$107), --('Seznam družstev'!$M8 = 'Seznam družstev'!$M$7:$M$107),  --('Seznam družstev'!$L8 = 'Seznam družstev'!$L$7:$L$107),  --('Seznam družstev'!$K8 = 'Seznam družstev'!$K$7:$K$107),  --('Seznam družstev'!$J8 &lt; 'Seznam družstev'!$J$7:$J$107)), "")</f>
        <v/>
      </c>
      <c r="H8" s="16" t="str">
        <f>IF($A8&lt;&gt;"", SUMPRODUCT( --('Seznam družstev'!$B$7:$B$107='Seznam družstev'!$B8), --($C8 = $C$7:$C$107), --('Seznam družstev'!$M8 = 'Seznam družstev'!$M$7:$M$107),  --('Seznam družstev'!$L8 = 'Seznam družstev'!$L$7:$L$107),  --('Seznam družstev'!$K8 = 'Seznam družstev'!$K$7:$K$107),  --('Seznam družstev'!$J8 = 'Seznam družstev'!$J$7:$J$107), --('Seznam družstev'!$I8 &lt; 'Seznam družstev'!$I$7:$I$107)), "")</f>
        <v/>
      </c>
      <c r="I8" s="16" t="str">
        <f>IF($A8&lt;&gt;"", SUMPRODUCT( --('Seznam družstev'!$B$7:$B$107='Seznam družstev'!$B8), --($C8 = $C$7:$C$107), --('Seznam družstev'!$M8 = 'Seznam družstev'!$M$7:$M$107),  --('Seznam družstev'!$L8 = 'Seznam družstev'!$L$7:$L$107),  --('Seznam družstev'!$K8 = 'Seznam družstev'!$K$7:$K$107),  --('Seznam družstev'!$J8 = 'Seznam družstev'!$J$7:$J$107), --('Seznam družstev'!$I8 = 'Seznam družstev'!$I$7:$I$107), --('Seznam družstev'!$H8 &lt; 'Seznam družstev'!$H$7:$H$107)), "")</f>
        <v/>
      </c>
      <c r="J8" s="16" t="str">
        <f>IF($A8&lt;&gt;"", SUMPRODUCT( --('Seznam družstev'!$B$7:$B$107='Seznam družstev'!$B8), --($C8 = $C$7:$C$107), --('Seznam družstev'!$M8 = 'Seznam družstev'!$M$7:$M$107),  --('Seznam družstev'!$L8 = 'Seznam družstev'!$L$7:$L$107),  --('Seznam družstev'!$K8 = 'Seznam družstev'!$K$7:$K$107),  --('Seznam družstev'!$J8 = 'Seznam družstev'!$J$7:$J$107), --('Seznam družstev'!$I8 = 'Seznam družstev'!$I$7:$I$107),  --('Seznam družstev'!$H8 = 'Seznam družstev'!$H$7:$H$107),  --('Seznam družstev'!$G8 &lt; 'Seznam družstev'!$G$7:$G$107)), "")</f>
        <v/>
      </c>
      <c r="K8" s="16" t="str">
        <f>IF($A8&lt;&gt;"", SUMPRODUCT( --('Seznam družstev'!$B$7:$B$107='Seznam družstev'!$B8), --($C8 = $C$7:$C$107), --('Seznam družstev'!$M8 = 'Seznam družstev'!$M$7:$M$107),  --('Seznam družstev'!$L8 = 'Seznam družstev'!$L$7:$L$107),  --('Seznam družstev'!$K8 = 'Seznam družstev'!$K$7:$K$107),  --('Seznam družstev'!$J8 = 'Seznam družstev'!$J$7:$J$107), --('Seznam družstev'!$I8 = 'Seznam družstev'!$I$7:$I$107),  --('Seznam družstev'!$H8 = 'Seznam družstev'!$H$7:$H$107), --('Seznam družstev'!$G8 = 'Seznam družstev'!$G$7:$G$107), --('Seznam družstev'!$F8 &lt; 'Seznam družstev'!$F$7:$F$107)), "")</f>
        <v/>
      </c>
      <c r="L8" s="16" t="str">
        <f>IF($A8&lt;&gt;"", SUMPRODUCT( --('Seznam družstev'!$B$7:$B$107='Seznam družstev'!$B8), --($C8 = $C$7:$C$107), --('Seznam družstev'!$M8 = 'Seznam družstev'!$M$7:$M$107),  --('Seznam družstev'!$L8 = 'Seznam družstev'!$L$7:$L$107),  --('Seznam družstev'!$K8 = 'Seznam družstev'!$K$7:$K$107),  --('Seznam družstev'!$J8 = 'Seznam družstev'!$J$7:$J$107), --('Seznam družstev'!$I8 ='Seznam družstev'!$I$7:$I$107),  --('Seznam družstev'!$H8 = 'Seznam družstev'!$H$7:$H$107), --('Seznam družstev'!$G8 = 'Seznam družstev'!$G$7:$G$107), --('Seznam družstev'!$F8 = 'Seznam družstev'!$F$7:$F$107), --('Seznam družstev'!$E8 &lt; 'Seznam družstev'!$E$7:$E$107)), "")</f>
        <v/>
      </c>
      <c r="M8" s="16" t="str">
        <f>IF($A8&lt;&gt;"", SUMPRODUCT( --('Seznam družstev'!$B$7:$B$107='Seznam družstev'!$B8), --($C8 = $C$7:$C$107), --('Seznam družstev'!$M8 = 'Seznam družstev'!$M$7:$M$107),  --('Seznam družstev'!$L8 = 'Seznam družstev'!$L$7:$L$107),  --('Seznam družstev'!$K8 = 'Seznam družstev'!$K$7:$K$107),  --('Seznam družstev'!$J8 = 'Seznam družstev'!$J$7:$J$107), --('Seznam družstev'!$I8 = 'Seznam družstev'!$I$7:$I$107),  --('Seznam družstev'!$H8 = 'Seznam družstev'!$H$7:$H$107),  --('Seznam družstev'!$G8 = 'Seznam družstev'!$G$7:$G$107), --('Seznam družstev'!$F8 = 'Seznam družstev'!$F$7:$F$107), --('Seznam družstev'!$E8 = 'Seznam družstev'!$E$7:$E$107), --('Seznam družstev'!$N8 &lt;'Seznam družstev'!$N$7:$N$107)), "")</f>
        <v/>
      </c>
      <c r="N8" s="16" t="str">
        <f t="shared" si="0"/>
        <v/>
      </c>
      <c r="O8" s="16" t="str">
        <f>IF(A8&lt;&gt;"", IF(ISNA(VLOOKUP('Seznam družstev'!$B8,Nastavení!$B$10:$F$22,5,FALSE)),N8,   N8 + VLOOKUP('Seznam družstev'!$B8,Nastavení!$B$10:$F$22,5,FALSE)), "")</f>
        <v/>
      </c>
      <c r="P8" s="16" t="str">
        <f>IF($A8 &lt;&gt;"", COUNTIF($O$7:$O8, $O8) -1, "")</f>
        <v/>
      </c>
      <c r="Q8" s="16" t="str">
        <f t="shared" ref="Q8:Q50" si="1">IF($A8&lt;&gt;"", P8+O8, "")</f>
        <v/>
      </c>
      <c r="R8" s="16" t="str">
        <f>IF(A8&lt;&gt;"",  SUMPRODUCT(--('Seznam družstev'!$A$7:$A$50&lt;&gt;""),--('Seznam družstev'!$B$7:$B$50&lt;&gt;"MZ"),--('Seznam družstev'!$B$7:$B$50='Seznam družstev'!$B8),--($N$7:$N$50=$N8)),"")</f>
        <v/>
      </c>
    </row>
    <row r="9" spans="1:18" x14ac:dyDescent="0.25">
      <c r="A9" s="16" t="str">
        <f>IF('Seznam družstev'!A9&lt;&gt;"",'Seznam družstev'!A9,"")</f>
        <v/>
      </c>
      <c r="B9" s="16" t="str">
        <f>IF(A9&lt;&gt;"",IF( 'Seznam družstev'!$O9&lt;&gt;"",'Seznam družstev'!$O9, 0),"")</f>
        <v/>
      </c>
      <c r="C9" s="16" t="str">
        <f>IF($A9&lt;&gt;"", 1+SUMPRODUCT(--($A$7:$A$107&lt;&gt;""), --('Seznam družstev'!$B$7:$B$107='Seznam družstev'!$B9), --($B9 &lt; $B$7:$B$107)), "")</f>
        <v/>
      </c>
      <c r="D9" s="16" t="str">
        <f>IF($A9&lt;&gt;"", SUMPRODUCT( --('Seznam družstev'!$B$7:$B$107='Seznam družstev'!$B9), --($C9 = $C$7:$C$107),--('Seznam družstev'!$M9 &lt;'Seznam družstev'!$M$7:$M$107)), "")</f>
        <v/>
      </c>
      <c r="E9" s="16" t="str">
        <f>IF($A9&lt;&gt;"", SUMPRODUCT( --('Seznam družstev'!$B$7:$B$107='Seznam družstev'!$B9), --($C9 = $C$7:$C$107), --('Seznam družstev'!$M9 = 'Seznam družstev'!$M$7:$M$107),  --('Seznam družstev'!$L9 &lt; 'Seznam družstev'!$L$7:$L$107)), "")</f>
        <v/>
      </c>
      <c r="F9" s="16" t="str">
        <f>IF($A9&lt;&gt;"", SUMPRODUCT( --('Seznam družstev'!$B$7:$B$107='Seznam družstev'!$B9), --($C9 = $C$7:$C$107), --('Seznam družstev'!$M9 = 'Seznam družstev'!$M$7:$M$107),  --('Seznam družstev'!$L9 = 'Seznam družstev'!$L$7:$L$107),  --('Seznam družstev'!$K9 &lt; 'Seznam družstev'!$K$7:$K$107)), "")</f>
        <v/>
      </c>
      <c r="G9" s="16" t="str">
        <f>IF($A9&lt;&gt;"", SUMPRODUCT( --('Seznam družstev'!$B$7:$B$107='Seznam družstev'!$B9), --($C9 = $C$7:$C$107), --('Seznam družstev'!$M9 = 'Seznam družstev'!$M$7:$M$107),  --('Seznam družstev'!$L9 = 'Seznam družstev'!$L$7:$L$107),  --('Seznam družstev'!$K9 = 'Seznam družstev'!$K$7:$K$107),  --('Seznam družstev'!$J9 &lt; 'Seznam družstev'!$J$7:$J$107)), "")</f>
        <v/>
      </c>
      <c r="H9" s="16" t="str">
        <f>IF($A9&lt;&gt;"", SUMPRODUCT( --('Seznam družstev'!$B$7:$B$107='Seznam družstev'!$B9), --($C9 = $C$7:$C$107), --('Seznam družstev'!$M9 = 'Seznam družstev'!$M$7:$M$107),  --('Seznam družstev'!$L9 = 'Seznam družstev'!$L$7:$L$107),  --('Seznam družstev'!$K9 = 'Seznam družstev'!$K$7:$K$107),  --('Seznam družstev'!$J9 = 'Seznam družstev'!$J$7:$J$107), --('Seznam družstev'!$I9 &lt; 'Seznam družstev'!$I$7:$I$107)), "")</f>
        <v/>
      </c>
      <c r="I9" s="16" t="str">
        <f>IF($A9&lt;&gt;"", SUMPRODUCT( --('Seznam družstev'!$B$7:$B$107='Seznam družstev'!$B9), --($C9 = $C$7:$C$107), --('Seznam družstev'!$M9 = 'Seznam družstev'!$M$7:$M$107),  --('Seznam družstev'!$L9 = 'Seznam družstev'!$L$7:$L$107),  --('Seznam družstev'!$K9 = 'Seznam družstev'!$K$7:$K$107),  --('Seznam družstev'!$J9 = 'Seznam družstev'!$J$7:$J$107), --('Seznam družstev'!$I9 = 'Seznam družstev'!$I$7:$I$107), --('Seznam družstev'!$H9 &lt; 'Seznam družstev'!$H$7:$H$107)), "")</f>
        <v/>
      </c>
      <c r="J9" s="16" t="str">
        <f>IF($A9&lt;&gt;"", SUMPRODUCT( --('Seznam družstev'!$B$7:$B$107='Seznam družstev'!$B9), --($C9 = $C$7:$C$107), --('Seznam družstev'!$M9 = 'Seznam družstev'!$M$7:$M$107),  --('Seznam družstev'!$L9 = 'Seznam družstev'!$L$7:$L$107),  --('Seznam družstev'!$K9 = 'Seznam družstev'!$K$7:$K$107),  --('Seznam družstev'!$J9 = 'Seznam družstev'!$J$7:$J$107), --('Seznam družstev'!$I9 = 'Seznam družstev'!$I$7:$I$107),  --('Seznam družstev'!$H9 = 'Seznam družstev'!$H$7:$H$107),  --('Seznam družstev'!$G9 &lt; 'Seznam družstev'!$G$7:$G$107)), "")</f>
        <v/>
      </c>
      <c r="K9" s="16" t="str">
        <f>IF($A9&lt;&gt;"", SUMPRODUCT( --('Seznam družstev'!$B$7:$B$107='Seznam družstev'!$B9), --($C9 = $C$7:$C$107), --('Seznam družstev'!$M9 = 'Seznam družstev'!$M$7:$M$107),  --('Seznam družstev'!$L9 = 'Seznam družstev'!$L$7:$L$107),  --('Seznam družstev'!$K9 = 'Seznam družstev'!$K$7:$K$107),  --('Seznam družstev'!$J9 = 'Seznam družstev'!$J$7:$J$107), --('Seznam družstev'!$I9 = 'Seznam družstev'!$I$7:$I$107),  --('Seznam družstev'!$H9 = 'Seznam družstev'!$H$7:$H$107), --('Seznam družstev'!$G9 = 'Seznam družstev'!$G$7:$G$107), --('Seznam družstev'!$F9 &lt; 'Seznam družstev'!$F$7:$F$107)), "")</f>
        <v/>
      </c>
      <c r="L9" s="16" t="str">
        <f>IF($A9&lt;&gt;"", SUMPRODUCT( --('Seznam družstev'!$B$7:$B$107='Seznam družstev'!$B9), --($C9 = $C$7:$C$107), --('Seznam družstev'!$M9 = 'Seznam družstev'!$M$7:$M$107),  --('Seznam družstev'!$L9 = 'Seznam družstev'!$L$7:$L$107),  --('Seznam družstev'!$K9 = 'Seznam družstev'!$K$7:$K$107),  --('Seznam družstev'!$J9 = 'Seznam družstev'!$J$7:$J$107), --('Seznam družstev'!$I9 ='Seznam družstev'!$I$7:$I$107),  --('Seznam družstev'!$H9 = 'Seznam družstev'!$H$7:$H$107), --('Seznam družstev'!$G9 = 'Seznam družstev'!$G$7:$G$107), --('Seznam družstev'!$F9 = 'Seznam družstev'!$F$7:$F$107), --('Seznam družstev'!$E9 &lt; 'Seznam družstev'!$E$7:$E$107)), "")</f>
        <v/>
      </c>
      <c r="M9" s="16" t="str">
        <f>IF($A9&lt;&gt;"", SUMPRODUCT( --('Seznam družstev'!$B$7:$B$107='Seznam družstev'!$B9), --($C9 = $C$7:$C$107), --('Seznam družstev'!$M9 = 'Seznam družstev'!$M$7:$M$107),  --('Seznam družstev'!$L9 = 'Seznam družstev'!$L$7:$L$107),  --('Seznam družstev'!$K9 = 'Seznam družstev'!$K$7:$K$107),  --('Seznam družstev'!$J9 = 'Seznam družstev'!$J$7:$J$107), --('Seznam družstev'!$I9 = 'Seznam družstev'!$I$7:$I$107),  --('Seznam družstev'!$H9 = 'Seznam družstev'!$H$7:$H$107),  --('Seznam družstev'!$G9 = 'Seznam družstev'!$G$7:$G$107), --('Seznam družstev'!$F9 = 'Seznam družstev'!$F$7:$F$107), --('Seznam družstev'!$E9 = 'Seznam družstev'!$E$7:$E$107), --('Seznam družstev'!$N9 &lt;'Seznam družstev'!$N$7:$N$107)), "")</f>
        <v/>
      </c>
      <c r="N9" s="16" t="str">
        <f t="shared" si="0"/>
        <v/>
      </c>
      <c r="O9" s="16" t="str">
        <f>IF(A9&lt;&gt;"", IF(ISNA(VLOOKUP('Seznam družstev'!$B9,Nastavení!$B$10:$F$22,5,FALSE)),N9,   N9 + VLOOKUP('Seznam družstev'!$B9,Nastavení!$B$10:$F$22,5,FALSE)), "")</f>
        <v/>
      </c>
      <c r="P9" s="16" t="str">
        <f>IF($A9 &lt;&gt;"", COUNTIF($O$7:$O9, $O9) -1, "")</f>
        <v/>
      </c>
      <c r="Q9" s="16" t="str">
        <f t="shared" si="1"/>
        <v/>
      </c>
      <c r="R9" s="16" t="str">
        <f>IF(A9&lt;&gt;"",  SUMPRODUCT(--('Seznam družstev'!$A$7:$A$50&lt;&gt;""),--('Seznam družstev'!$B$7:$B$50&lt;&gt;"MZ"),--('Seznam družstev'!$B$7:$B$50='Seznam družstev'!$B9),--($N$7:$N$50=$N9)),"")</f>
        <v/>
      </c>
    </row>
    <row r="10" spans="1:18" x14ac:dyDescent="0.25">
      <c r="A10" s="16" t="str">
        <f>IF('Seznam družstev'!A10&lt;&gt;"",'Seznam družstev'!A10,"")</f>
        <v/>
      </c>
      <c r="B10" s="16" t="str">
        <f>IF(A10&lt;&gt;"",IF( 'Seznam družstev'!$O10&lt;&gt;"",'Seznam družstev'!$O10, 0),"")</f>
        <v/>
      </c>
      <c r="C10" s="16" t="str">
        <f>IF($A10&lt;&gt;"", 1+SUMPRODUCT(--($A$7:$A$107&lt;&gt;""), --('Seznam družstev'!$B$7:$B$107='Seznam družstev'!$B10), --($B10 &lt; $B$7:$B$107)), "")</f>
        <v/>
      </c>
      <c r="D10" s="16" t="str">
        <f>IF($A10&lt;&gt;"", SUMPRODUCT( --('Seznam družstev'!$B$7:$B$107='Seznam družstev'!$B10), --($C10 = $C$7:$C$107),--('Seznam družstev'!$M10 &lt;'Seznam družstev'!$M$7:$M$107)), "")</f>
        <v/>
      </c>
      <c r="E10" s="16" t="str">
        <f>IF($A10&lt;&gt;"", SUMPRODUCT( --('Seznam družstev'!$B$7:$B$107='Seznam družstev'!$B10), --($C10 = $C$7:$C$107), --('Seznam družstev'!$M10 = 'Seznam družstev'!$M$7:$M$107),  --('Seznam družstev'!$L10 &lt; 'Seznam družstev'!$L$7:$L$107)), "")</f>
        <v/>
      </c>
      <c r="F10" s="16" t="str">
        <f>IF($A10&lt;&gt;"", SUMPRODUCT( --('Seznam družstev'!$B$7:$B$107='Seznam družstev'!$B10), --($C10 = $C$7:$C$107), --('Seznam družstev'!$M10 = 'Seznam družstev'!$M$7:$M$107),  --('Seznam družstev'!$L10 = 'Seznam družstev'!$L$7:$L$107),  --('Seznam družstev'!$K10 &lt; 'Seznam družstev'!$K$7:$K$107)), "")</f>
        <v/>
      </c>
      <c r="G10" s="16" t="str">
        <f>IF($A10&lt;&gt;"", SUMPRODUCT( --('Seznam družstev'!$B$7:$B$107='Seznam družstev'!$B10), --($C10 = $C$7:$C$107), --('Seznam družstev'!$M10 = 'Seznam družstev'!$M$7:$M$107),  --('Seznam družstev'!$L10 = 'Seznam družstev'!$L$7:$L$107),  --('Seznam družstev'!$K10 = 'Seznam družstev'!$K$7:$K$107),  --('Seznam družstev'!$J10 &lt; 'Seznam družstev'!$J$7:$J$107)), "")</f>
        <v/>
      </c>
      <c r="H10" s="16" t="str">
        <f>IF($A10&lt;&gt;"", SUMPRODUCT( --('Seznam družstev'!$B$7:$B$107='Seznam družstev'!$B10), --($C10 = $C$7:$C$107), --('Seznam družstev'!$M10 = 'Seznam družstev'!$M$7:$M$107),  --('Seznam družstev'!$L10 = 'Seznam družstev'!$L$7:$L$107),  --('Seznam družstev'!$K10 = 'Seznam družstev'!$K$7:$K$107),  --('Seznam družstev'!$J10 = 'Seznam družstev'!$J$7:$J$107), --('Seznam družstev'!$I10 &lt; 'Seznam družstev'!$I$7:$I$107)), "")</f>
        <v/>
      </c>
      <c r="I10" s="16" t="str">
        <f>IF($A10&lt;&gt;"", SUMPRODUCT( --('Seznam družstev'!$B$7:$B$107='Seznam družstev'!$B10), --($C10 = $C$7:$C$107), --('Seznam družstev'!$M10 = 'Seznam družstev'!$M$7:$M$107),  --('Seznam družstev'!$L10 = 'Seznam družstev'!$L$7:$L$107),  --('Seznam družstev'!$K10 = 'Seznam družstev'!$K$7:$K$107),  --('Seznam družstev'!$J10 = 'Seznam družstev'!$J$7:$J$107), --('Seznam družstev'!$I10 = 'Seznam družstev'!$I$7:$I$107), --('Seznam družstev'!$H10 &lt; 'Seznam družstev'!$H$7:$H$107)), "")</f>
        <v/>
      </c>
      <c r="J10" s="16" t="str">
        <f>IF($A10&lt;&gt;"", SUMPRODUCT( --('Seznam družstev'!$B$7:$B$107='Seznam družstev'!$B10), --($C10 = $C$7:$C$107), --('Seznam družstev'!$M10 = 'Seznam družstev'!$M$7:$M$107),  --('Seznam družstev'!$L10 = 'Seznam družstev'!$L$7:$L$107),  --('Seznam družstev'!$K10 = 'Seznam družstev'!$K$7:$K$107),  --('Seznam družstev'!$J10 = 'Seznam družstev'!$J$7:$J$107), --('Seznam družstev'!$I10 = 'Seznam družstev'!$I$7:$I$107),  --('Seznam družstev'!$H10 = 'Seznam družstev'!$H$7:$H$107),  --('Seznam družstev'!$G10 &lt; 'Seznam družstev'!$G$7:$G$107)), "")</f>
        <v/>
      </c>
      <c r="K10" s="16" t="str">
        <f>IF($A10&lt;&gt;"", SUMPRODUCT( --('Seznam družstev'!$B$7:$B$107='Seznam družstev'!$B10), --($C10 = $C$7:$C$107), --('Seznam družstev'!$M10 = 'Seznam družstev'!$M$7:$M$107),  --('Seznam družstev'!$L10 = 'Seznam družstev'!$L$7:$L$107),  --('Seznam družstev'!$K10 = 'Seznam družstev'!$K$7:$K$107),  --('Seznam družstev'!$J10 = 'Seznam družstev'!$J$7:$J$107), --('Seznam družstev'!$I10 = 'Seznam družstev'!$I$7:$I$107),  --('Seznam družstev'!$H10 = 'Seznam družstev'!$H$7:$H$107), --('Seznam družstev'!$G10 = 'Seznam družstev'!$G$7:$G$107), --('Seznam družstev'!$F10 &lt; 'Seznam družstev'!$F$7:$F$107)), "")</f>
        <v/>
      </c>
      <c r="L10" s="16" t="str">
        <f>IF($A10&lt;&gt;"", SUMPRODUCT( --('Seznam družstev'!$B$7:$B$107='Seznam družstev'!$B10), --($C10 = $C$7:$C$107), --('Seznam družstev'!$M10 = 'Seznam družstev'!$M$7:$M$107),  --('Seznam družstev'!$L10 = 'Seznam družstev'!$L$7:$L$107),  --('Seznam družstev'!$K10 = 'Seznam družstev'!$K$7:$K$107),  --('Seznam družstev'!$J10 = 'Seznam družstev'!$J$7:$J$107), --('Seznam družstev'!$I10 ='Seznam družstev'!$I$7:$I$107),  --('Seznam družstev'!$H10 = 'Seznam družstev'!$H$7:$H$107), --('Seznam družstev'!$G10 = 'Seznam družstev'!$G$7:$G$107), --('Seznam družstev'!$F10 = 'Seznam družstev'!$F$7:$F$107), --('Seznam družstev'!$E10 &lt; 'Seznam družstev'!$E$7:$E$107)), "")</f>
        <v/>
      </c>
      <c r="M10" s="16" t="str">
        <f>IF($A10&lt;&gt;"", SUMPRODUCT( --('Seznam družstev'!$B$7:$B$107='Seznam družstev'!$B10), --($C10 = $C$7:$C$107), --('Seznam družstev'!$M10 = 'Seznam družstev'!$M$7:$M$107),  --('Seznam družstev'!$L10 = 'Seznam družstev'!$L$7:$L$107),  --('Seznam družstev'!$K10 = 'Seznam družstev'!$K$7:$K$107),  --('Seznam družstev'!$J10 = 'Seznam družstev'!$J$7:$J$107), --('Seznam družstev'!$I10 = 'Seznam družstev'!$I$7:$I$107),  --('Seznam družstev'!$H10 = 'Seznam družstev'!$H$7:$H$107),  --('Seznam družstev'!$G10 = 'Seznam družstev'!$G$7:$G$107), --('Seznam družstev'!$F10 = 'Seznam družstev'!$F$7:$F$107), --('Seznam družstev'!$E10 = 'Seznam družstev'!$E$7:$E$107), --('Seznam družstev'!$N10 &lt;'Seznam družstev'!$N$7:$N$107)), "")</f>
        <v/>
      </c>
      <c r="N10" s="16" t="str">
        <f t="shared" si="0"/>
        <v/>
      </c>
      <c r="O10" s="16" t="str">
        <f>IF(A10&lt;&gt;"", IF(ISNA(VLOOKUP('Seznam družstev'!$B10,Nastavení!$B$10:$F$22,5,FALSE)),N10,   N10 + VLOOKUP('Seznam družstev'!$B10,Nastavení!$B$10:$F$22,5,FALSE)), "")</f>
        <v/>
      </c>
      <c r="P10" s="16" t="str">
        <f>IF($A10 &lt;&gt;"", COUNTIF($O$7:$O10, $O10) -1, "")</f>
        <v/>
      </c>
      <c r="Q10" s="16" t="str">
        <f t="shared" si="1"/>
        <v/>
      </c>
      <c r="R10" s="16" t="str">
        <f>IF(A10&lt;&gt;"",  SUMPRODUCT(--('Seznam družstev'!$A$7:$A$50&lt;&gt;""),--('Seznam družstev'!$B$7:$B$50&lt;&gt;"MZ"),--('Seznam družstev'!$B$7:$B$50='Seznam družstev'!$B10),--($N$7:$N$50=$N10)),"")</f>
        <v/>
      </c>
    </row>
    <row r="11" spans="1:18" x14ac:dyDescent="0.25">
      <c r="A11" s="16" t="str">
        <f>IF('Seznam družstev'!A11&lt;&gt;"",'Seznam družstev'!A11,"")</f>
        <v/>
      </c>
      <c r="B11" s="16" t="str">
        <f>IF(A11&lt;&gt;"",IF( 'Seznam družstev'!$O11&lt;&gt;"",'Seznam družstev'!$O11, 0),"")</f>
        <v/>
      </c>
      <c r="C11" s="16" t="str">
        <f>IF($A11&lt;&gt;"", 1+SUMPRODUCT(--($A$7:$A$107&lt;&gt;""), --('Seznam družstev'!$B$7:$B$107='Seznam družstev'!$B11), --($B11 &lt; $B$7:$B$107)), "")</f>
        <v/>
      </c>
      <c r="D11" s="16" t="str">
        <f>IF($A11&lt;&gt;"", SUMPRODUCT( --('Seznam družstev'!$B$7:$B$107='Seznam družstev'!$B11), --($C11 = $C$7:$C$107),--('Seznam družstev'!$M11 &lt;'Seznam družstev'!$M$7:$M$107)), "")</f>
        <v/>
      </c>
      <c r="E11" s="16" t="str">
        <f>IF($A11&lt;&gt;"", SUMPRODUCT( --('Seznam družstev'!$B$7:$B$107='Seznam družstev'!$B11), --($C11 = $C$7:$C$107), --('Seznam družstev'!$M11 = 'Seznam družstev'!$M$7:$M$107),  --('Seznam družstev'!$L11 &lt; 'Seznam družstev'!$L$7:$L$107)), "")</f>
        <v/>
      </c>
      <c r="F11" s="16" t="str">
        <f>IF($A11&lt;&gt;"", SUMPRODUCT( --('Seznam družstev'!$B$7:$B$107='Seznam družstev'!$B11), --($C11 = $C$7:$C$107), --('Seznam družstev'!$M11 = 'Seznam družstev'!$M$7:$M$107),  --('Seznam družstev'!$L11 = 'Seznam družstev'!$L$7:$L$107),  --('Seznam družstev'!$K11 &lt; 'Seznam družstev'!$K$7:$K$107)), "")</f>
        <v/>
      </c>
      <c r="G11" s="16" t="str">
        <f>IF($A11&lt;&gt;"", SUMPRODUCT( --('Seznam družstev'!$B$7:$B$107='Seznam družstev'!$B11), --($C11 = $C$7:$C$107), --('Seznam družstev'!$M11 = 'Seznam družstev'!$M$7:$M$107),  --('Seznam družstev'!$L11 = 'Seznam družstev'!$L$7:$L$107),  --('Seznam družstev'!$K11 = 'Seznam družstev'!$K$7:$K$107),  --('Seznam družstev'!$J11 &lt; 'Seznam družstev'!$J$7:$J$107)), "")</f>
        <v/>
      </c>
      <c r="H11" s="16" t="str">
        <f>IF($A11&lt;&gt;"", SUMPRODUCT( --('Seznam družstev'!$B$7:$B$107='Seznam družstev'!$B11), --($C11 = $C$7:$C$107), --('Seznam družstev'!$M11 = 'Seznam družstev'!$M$7:$M$107),  --('Seznam družstev'!$L11 = 'Seznam družstev'!$L$7:$L$107),  --('Seznam družstev'!$K11 = 'Seznam družstev'!$K$7:$K$107),  --('Seznam družstev'!$J11 = 'Seznam družstev'!$J$7:$J$107), --('Seznam družstev'!$I11 &lt; 'Seznam družstev'!$I$7:$I$107)), "")</f>
        <v/>
      </c>
      <c r="I11" s="16" t="str">
        <f>IF($A11&lt;&gt;"", SUMPRODUCT( --('Seznam družstev'!$B$7:$B$107='Seznam družstev'!$B11), --($C11 = $C$7:$C$107), --('Seznam družstev'!$M11 = 'Seznam družstev'!$M$7:$M$107),  --('Seznam družstev'!$L11 = 'Seznam družstev'!$L$7:$L$107),  --('Seznam družstev'!$K11 = 'Seznam družstev'!$K$7:$K$107),  --('Seznam družstev'!$J11 = 'Seznam družstev'!$J$7:$J$107), --('Seznam družstev'!$I11 = 'Seznam družstev'!$I$7:$I$107), --('Seznam družstev'!$H11 &lt; 'Seznam družstev'!$H$7:$H$107)), "")</f>
        <v/>
      </c>
      <c r="J11" s="16" t="str">
        <f>IF($A11&lt;&gt;"", SUMPRODUCT( --('Seznam družstev'!$B$7:$B$107='Seznam družstev'!$B11), --($C11 = $C$7:$C$107), --('Seznam družstev'!$M11 = 'Seznam družstev'!$M$7:$M$107),  --('Seznam družstev'!$L11 = 'Seznam družstev'!$L$7:$L$107),  --('Seznam družstev'!$K11 = 'Seznam družstev'!$K$7:$K$107),  --('Seznam družstev'!$J11 = 'Seznam družstev'!$J$7:$J$107), --('Seznam družstev'!$I11 = 'Seznam družstev'!$I$7:$I$107),  --('Seznam družstev'!$H11 = 'Seznam družstev'!$H$7:$H$107),  --('Seznam družstev'!$G11 &lt; 'Seznam družstev'!$G$7:$G$107)), "")</f>
        <v/>
      </c>
      <c r="K11" s="16" t="str">
        <f>IF($A11&lt;&gt;"", SUMPRODUCT( --('Seznam družstev'!$B$7:$B$107='Seznam družstev'!$B11), --($C11 = $C$7:$C$107), --('Seznam družstev'!$M11 = 'Seznam družstev'!$M$7:$M$107),  --('Seznam družstev'!$L11 = 'Seznam družstev'!$L$7:$L$107),  --('Seznam družstev'!$K11 = 'Seznam družstev'!$K$7:$K$107),  --('Seznam družstev'!$J11 = 'Seznam družstev'!$J$7:$J$107), --('Seznam družstev'!$I11 = 'Seznam družstev'!$I$7:$I$107),  --('Seznam družstev'!$H11 = 'Seznam družstev'!$H$7:$H$107), --('Seznam družstev'!$G11 = 'Seznam družstev'!$G$7:$G$107), --('Seznam družstev'!$F11 &lt; 'Seznam družstev'!$F$7:$F$107)), "")</f>
        <v/>
      </c>
      <c r="L11" s="16" t="str">
        <f>IF($A11&lt;&gt;"", SUMPRODUCT( --('Seznam družstev'!$B$7:$B$107='Seznam družstev'!$B11), --($C11 = $C$7:$C$107), --('Seznam družstev'!$M11 = 'Seznam družstev'!$M$7:$M$107),  --('Seznam družstev'!$L11 = 'Seznam družstev'!$L$7:$L$107),  --('Seznam družstev'!$K11 = 'Seznam družstev'!$K$7:$K$107),  --('Seznam družstev'!$J11 = 'Seznam družstev'!$J$7:$J$107), --('Seznam družstev'!$I11 ='Seznam družstev'!$I$7:$I$107),  --('Seznam družstev'!$H11 = 'Seznam družstev'!$H$7:$H$107), --('Seznam družstev'!$G11 = 'Seznam družstev'!$G$7:$G$107), --('Seznam družstev'!$F11 = 'Seznam družstev'!$F$7:$F$107), --('Seznam družstev'!$E11 &lt; 'Seznam družstev'!$E$7:$E$107)), "")</f>
        <v/>
      </c>
      <c r="M11" s="16" t="str">
        <f>IF($A11&lt;&gt;"", SUMPRODUCT( --('Seznam družstev'!$B$7:$B$107='Seznam družstev'!$B11), --($C11 = $C$7:$C$107), --('Seznam družstev'!$M11 = 'Seznam družstev'!$M$7:$M$107),  --('Seznam družstev'!$L11 = 'Seznam družstev'!$L$7:$L$107),  --('Seznam družstev'!$K11 = 'Seznam družstev'!$K$7:$K$107),  --('Seznam družstev'!$J11 = 'Seznam družstev'!$J$7:$J$107), --('Seznam družstev'!$I11 = 'Seznam družstev'!$I$7:$I$107),  --('Seznam družstev'!$H11 = 'Seznam družstev'!$H$7:$H$107),  --('Seznam družstev'!$G11 = 'Seznam družstev'!$G$7:$G$107), --('Seznam družstev'!$F11 = 'Seznam družstev'!$F$7:$F$107), --('Seznam družstev'!$E11 = 'Seznam družstev'!$E$7:$E$107), --('Seznam družstev'!$N11 &lt;'Seznam družstev'!$N$7:$N$107)), "")</f>
        <v/>
      </c>
      <c r="N11" s="16" t="str">
        <f t="shared" si="0"/>
        <v/>
      </c>
      <c r="O11" s="16" t="str">
        <f>IF(A11&lt;&gt;"", IF(ISNA(VLOOKUP('Seznam družstev'!$B11,Nastavení!$B$10:$F$22,5,FALSE)),N11,   N11 + VLOOKUP('Seznam družstev'!$B11,Nastavení!$B$10:$F$22,5,FALSE)), "")</f>
        <v/>
      </c>
      <c r="P11" s="16" t="str">
        <f>IF($A11 &lt;&gt;"", COUNTIF($O$7:$O11, $O11) -1, "")</f>
        <v/>
      </c>
      <c r="Q11" s="16" t="str">
        <f t="shared" si="1"/>
        <v/>
      </c>
      <c r="R11" s="16" t="str">
        <f>IF(A11&lt;&gt;"",  SUMPRODUCT(--('Seznam družstev'!$A$7:$A$50&lt;&gt;""),--('Seznam družstev'!$B$7:$B$50&lt;&gt;"MZ"),--('Seznam družstev'!$B$7:$B$50='Seznam družstev'!$B11),--($N$7:$N$50=$N11)),"")</f>
        <v/>
      </c>
    </row>
    <row r="12" spans="1:18" x14ac:dyDescent="0.25">
      <c r="A12" s="16" t="str">
        <f>IF('Seznam družstev'!A12&lt;&gt;"",'Seznam družstev'!A12,"")</f>
        <v/>
      </c>
      <c r="B12" s="16" t="str">
        <f>IF(A12&lt;&gt;"",IF( 'Seznam družstev'!$O12&lt;&gt;"",'Seznam družstev'!$O12, 0),"")</f>
        <v/>
      </c>
      <c r="C12" s="16" t="str">
        <f>IF($A12&lt;&gt;"", 1+SUMPRODUCT(--($A$7:$A$107&lt;&gt;""), --('Seznam družstev'!$B$7:$B$107='Seznam družstev'!$B12), --($B12 &lt; $B$7:$B$107)), "")</f>
        <v/>
      </c>
      <c r="D12" s="16" t="str">
        <f>IF($A12&lt;&gt;"", SUMPRODUCT( --('Seznam družstev'!$B$7:$B$107='Seznam družstev'!$B12), --($C12 = $C$7:$C$107),--('Seznam družstev'!$M12 &lt;'Seznam družstev'!$M$7:$M$107)), "")</f>
        <v/>
      </c>
      <c r="E12" s="16" t="str">
        <f>IF($A12&lt;&gt;"", SUMPRODUCT( --('Seznam družstev'!$B$7:$B$107='Seznam družstev'!$B12), --($C12 = $C$7:$C$107), --('Seznam družstev'!$M12 = 'Seznam družstev'!$M$7:$M$107),  --('Seznam družstev'!$L12 &lt; 'Seznam družstev'!$L$7:$L$107)), "")</f>
        <v/>
      </c>
      <c r="F12" s="16" t="str">
        <f>IF($A12&lt;&gt;"", SUMPRODUCT( --('Seznam družstev'!$B$7:$B$107='Seznam družstev'!$B12), --($C12 = $C$7:$C$107), --('Seznam družstev'!$M12 = 'Seznam družstev'!$M$7:$M$107),  --('Seznam družstev'!$L12 = 'Seznam družstev'!$L$7:$L$107),  --('Seznam družstev'!$K12 &lt; 'Seznam družstev'!$K$7:$K$107)), "")</f>
        <v/>
      </c>
      <c r="G12" s="16" t="str">
        <f>IF($A12&lt;&gt;"", SUMPRODUCT( --('Seznam družstev'!$B$7:$B$107='Seznam družstev'!$B12), --($C12 = $C$7:$C$107), --('Seznam družstev'!$M12 = 'Seznam družstev'!$M$7:$M$107),  --('Seznam družstev'!$L12 = 'Seznam družstev'!$L$7:$L$107),  --('Seznam družstev'!$K12 = 'Seznam družstev'!$K$7:$K$107),  --('Seznam družstev'!$J12 &lt; 'Seznam družstev'!$J$7:$J$107)), "")</f>
        <v/>
      </c>
      <c r="H12" s="16" t="str">
        <f>IF($A12&lt;&gt;"", SUMPRODUCT( --('Seznam družstev'!$B$7:$B$107='Seznam družstev'!$B12), --($C12 = $C$7:$C$107), --('Seznam družstev'!$M12 = 'Seznam družstev'!$M$7:$M$107),  --('Seznam družstev'!$L12 = 'Seznam družstev'!$L$7:$L$107),  --('Seznam družstev'!$K12 = 'Seznam družstev'!$K$7:$K$107),  --('Seznam družstev'!$J12 = 'Seznam družstev'!$J$7:$J$107), --('Seznam družstev'!$I12 &lt; 'Seznam družstev'!$I$7:$I$107)), "")</f>
        <v/>
      </c>
      <c r="I12" s="16" t="str">
        <f>IF($A12&lt;&gt;"", SUMPRODUCT( --('Seznam družstev'!$B$7:$B$107='Seznam družstev'!$B12), --($C12 = $C$7:$C$107), --('Seznam družstev'!$M12 = 'Seznam družstev'!$M$7:$M$107),  --('Seznam družstev'!$L12 = 'Seznam družstev'!$L$7:$L$107),  --('Seznam družstev'!$K12 = 'Seznam družstev'!$K$7:$K$107),  --('Seznam družstev'!$J12 = 'Seznam družstev'!$J$7:$J$107), --('Seznam družstev'!$I12 = 'Seznam družstev'!$I$7:$I$107), --('Seznam družstev'!$H12 &lt; 'Seznam družstev'!$H$7:$H$107)), "")</f>
        <v/>
      </c>
      <c r="J12" s="16" t="str">
        <f>IF($A12&lt;&gt;"", SUMPRODUCT( --('Seznam družstev'!$B$7:$B$107='Seznam družstev'!$B12), --($C12 = $C$7:$C$107), --('Seznam družstev'!$M12 = 'Seznam družstev'!$M$7:$M$107),  --('Seznam družstev'!$L12 = 'Seznam družstev'!$L$7:$L$107),  --('Seznam družstev'!$K12 = 'Seznam družstev'!$K$7:$K$107),  --('Seznam družstev'!$J12 = 'Seznam družstev'!$J$7:$J$107), --('Seznam družstev'!$I12 = 'Seznam družstev'!$I$7:$I$107),  --('Seznam družstev'!$H12 = 'Seznam družstev'!$H$7:$H$107),  --('Seznam družstev'!$G12 &lt; 'Seznam družstev'!$G$7:$G$107)), "")</f>
        <v/>
      </c>
      <c r="K12" s="16" t="str">
        <f>IF($A12&lt;&gt;"", SUMPRODUCT( --('Seznam družstev'!$B$7:$B$107='Seznam družstev'!$B12), --($C12 = $C$7:$C$107), --('Seznam družstev'!$M12 = 'Seznam družstev'!$M$7:$M$107),  --('Seznam družstev'!$L12 = 'Seznam družstev'!$L$7:$L$107),  --('Seznam družstev'!$K12 = 'Seznam družstev'!$K$7:$K$107),  --('Seznam družstev'!$J12 = 'Seznam družstev'!$J$7:$J$107), --('Seznam družstev'!$I12 = 'Seznam družstev'!$I$7:$I$107),  --('Seznam družstev'!$H12 = 'Seznam družstev'!$H$7:$H$107), --('Seznam družstev'!$G12 = 'Seznam družstev'!$G$7:$G$107), --('Seznam družstev'!$F12 &lt; 'Seznam družstev'!$F$7:$F$107)), "")</f>
        <v/>
      </c>
      <c r="L12" s="16" t="str">
        <f>IF($A12&lt;&gt;"", SUMPRODUCT( --('Seznam družstev'!$B$7:$B$107='Seznam družstev'!$B12), --($C12 = $C$7:$C$107), --('Seznam družstev'!$M12 = 'Seznam družstev'!$M$7:$M$107),  --('Seznam družstev'!$L12 = 'Seznam družstev'!$L$7:$L$107),  --('Seznam družstev'!$K12 = 'Seznam družstev'!$K$7:$K$107),  --('Seznam družstev'!$J12 = 'Seznam družstev'!$J$7:$J$107), --('Seznam družstev'!$I12 ='Seznam družstev'!$I$7:$I$107),  --('Seznam družstev'!$H12 = 'Seznam družstev'!$H$7:$H$107), --('Seznam družstev'!$G12 = 'Seznam družstev'!$G$7:$G$107), --('Seznam družstev'!$F12 = 'Seznam družstev'!$F$7:$F$107), --('Seznam družstev'!$E12 &lt; 'Seznam družstev'!$E$7:$E$107)), "")</f>
        <v/>
      </c>
      <c r="M12" s="16" t="str">
        <f>IF($A12&lt;&gt;"", SUMPRODUCT( --('Seznam družstev'!$B$7:$B$107='Seznam družstev'!$B12), --($C12 = $C$7:$C$107), --('Seznam družstev'!$M12 = 'Seznam družstev'!$M$7:$M$107),  --('Seznam družstev'!$L12 = 'Seznam družstev'!$L$7:$L$107),  --('Seznam družstev'!$K12 = 'Seznam družstev'!$K$7:$K$107),  --('Seznam družstev'!$J12 = 'Seznam družstev'!$J$7:$J$107), --('Seznam družstev'!$I12 = 'Seznam družstev'!$I$7:$I$107),  --('Seznam družstev'!$H12 = 'Seznam družstev'!$H$7:$H$107),  --('Seznam družstev'!$G12 = 'Seznam družstev'!$G$7:$G$107), --('Seznam družstev'!$F12 = 'Seznam družstev'!$F$7:$F$107), --('Seznam družstev'!$E12 = 'Seznam družstev'!$E$7:$E$107), --('Seznam družstev'!$N12 &lt;'Seznam družstev'!$N$7:$N$107)), "")</f>
        <v/>
      </c>
      <c r="N12" s="16" t="str">
        <f t="shared" si="0"/>
        <v/>
      </c>
      <c r="O12" s="16" t="str">
        <f>IF(A12&lt;&gt;"", IF(ISNA(VLOOKUP('Seznam družstev'!$B12,Nastavení!$B$10:$F$22,5,FALSE)),N12,   N12 + VLOOKUP('Seznam družstev'!$B12,Nastavení!$B$10:$F$22,5,FALSE)), "")</f>
        <v/>
      </c>
      <c r="P12" s="16" t="str">
        <f>IF($A12 &lt;&gt;"", COUNTIF($O$7:$O12, $O12) -1, "")</f>
        <v/>
      </c>
      <c r="Q12" s="16" t="str">
        <f t="shared" si="1"/>
        <v/>
      </c>
      <c r="R12" s="16" t="str">
        <f>IF(A12&lt;&gt;"",  SUMPRODUCT(--('Seznam družstev'!$A$7:$A$50&lt;&gt;""),--('Seznam družstev'!$B$7:$B$50&lt;&gt;"MZ"),--('Seznam družstev'!$B$7:$B$50='Seznam družstev'!$B12),--($N$7:$N$50=$N12)),"")</f>
        <v/>
      </c>
    </row>
    <row r="13" spans="1:18" x14ac:dyDescent="0.25">
      <c r="A13" s="16" t="str">
        <f>IF('Seznam družstev'!A13&lt;&gt;"",'Seznam družstev'!A13,"")</f>
        <v/>
      </c>
      <c r="B13" s="16" t="str">
        <f>IF(A13&lt;&gt;"",IF( 'Seznam družstev'!$O13&lt;&gt;"",'Seznam družstev'!$O13, 0),"")</f>
        <v/>
      </c>
      <c r="C13" s="16" t="str">
        <f>IF($A13&lt;&gt;"", 1+SUMPRODUCT(--($A$7:$A$107&lt;&gt;""), --('Seznam družstev'!$B$7:$B$107='Seznam družstev'!$B13), --($B13 &lt; $B$7:$B$107)), "")</f>
        <v/>
      </c>
      <c r="D13" s="16" t="str">
        <f>IF($A13&lt;&gt;"", SUMPRODUCT( --('Seznam družstev'!$B$7:$B$107='Seznam družstev'!$B13), --($C13 = $C$7:$C$107),--('Seznam družstev'!$M13 &lt;'Seznam družstev'!$M$7:$M$107)), "")</f>
        <v/>
      </c>
      <c r="E13" s="16" t="str">
        <f>IF($A13&lt;&gt;"", SUMPRODUCT( --('Seznam družstev'!$B$7:$B$107='Seznam družstev'!$B13), --($C13 = $C$7:$C$107), --('Seznam družstev'!$M13 = 'Seznam družstev'!$M$7:$M$107),  --('Seznam družstev'!$L13 &lt; 'Seznam družstev'!$L$7:$L$107)), "")</f>
        <v/>
      </c>
      <c r="F13" s="16" t="str">
        <f>IF($A13&lt;&gt;"", SUMPRODUCT( --('Seznam družstev'!$B$7:$B$107='Seznam družstev'!$B13), --($C13 = $C$7:$C$107), --('Seznam družstev'!$M13 = 'Seznam družstev'!$M$7:$M$107),  --('Seznam družstev'!$L13 = 'Seznam družstev'!$L$7:$L$107),  --('Seznam družstev'!$K13 &lt; 'Seznam družstev'!$K$7:$K$107)), "")</f>
        <v/>
      </c>
      <c r="G13" s="16" t="str">
        <f>IF($A13&lt;&gt;"", SUMPRODUCT( --('Seznam družstev'!$B$7:$B$107='Seznam družstev'!$B13), --($C13 = $C$7:$C$107), --('Seznam družstev'!$M13 = 'Seznam družstev'!$M$7:$M$107),  --('Seznam družstev'!$L13 = 'Seznam družstev'!$L$7:$L$107),  --('Seznam družstev'!$K13 = 'Seznam družstev'!$K$7:$K$107),  --('Seznam družstev'!$J13 &lt; 'Seznam družstev'!$J$7:$J$107)), "")</f>
        <v/>
      </c>
      <c r="H13" s="16" t="str">
        <f>IF($A13&lt;&gt;"", SUMPRODUCT( --('Seznam družstev'!$B$7:$B$107='Seznam družstev'!$B13), --($C13 = $C$7:$C$107), --('Seznam družstev'!$M13 = 'Seznam družstev'!$M$7:$M$107),  --('Seznam družstev'!$L13 = 'Seznam družstev'!$L$7:$L$107),  --('Seznam družstev'!$K13 = 'Seznam družstev'!$K$7:$K$107),  --('Seznam družstev'!$J13 = 'Seznam družstev'!$J$7:$J$107), --('Seznam družstev'!$I13 &lt; 'Seznam družstev'!$I$7:$I$107)), "")</f>
        <v/>
      </c>
      <c r="I13" s="16" t="str">
        <f>IF($A13&lt;&gt;"", SUMPRODUCT( --('Seznam družstev'!$B$7:$B$107='Seznam družstev'!$B13), --($C13 = $C$7:$C$107), --('Seznam družstev'!$M13 = 'Seznam družstev'!$M$7:$M$107),  --('Seznam družstev'!$L13 = 'Seznam družstev'!$L$7:$L$107),  --('Seznam družstev'!$K13 = 'Seznam družstev'!$K$7:$K$107),  --('Seznam družstev'!$J13 = 'Seznam družstev'!$J$7:$J$107), --('Seznam družstev'!$I13 = 'Seznam družstev'!$I$7:$I$107), --('Seznam družstev'!$H13 &lt; 'Seznam družstev'!$H$7:$H$107)), "")</f>
        <v/>
      </c>
      <c r="J13" s="16" t="str">
        <f>IF($A13&lt;&gt;"", SUMPRODUCT( --('Seznam družstev'!$B$7:$B$107='Seznam družstev'!$B13), --($C13 = $C$7:$C$107), --('Seznam družstev'!$M13 = 'Seznam družstev'!$M$7:$M$107),  --('Seznam družstev'!$L13 = 'Seznam družstev'!$L$7:$L$107),  --('Seznam družstev'!$K13 = 'Seznam družstev'!$K$7:$K$107),  --('Seznam družstev'!$J13 = 'Seznam družstev'!$J$7:$J$107), --('Seznam družstev'!$I13 = 'Seznam družstev'!$I$7:$I$107),  --('Seznam družstev'!$H13 = 'Seznam družstev'!$H$7:$H$107),  --('Seznam družstev'!$G13 &lt; 'Seznam družstev'!$G$7:$G$107)), "")</f>
        <v/>
      </c>
      <c r="K13" s="16" t="str">
        <f>IF($A13&lt;&gt;"", SUMPRODUCT( --('Seznam družstev'!$B$7:$B$107='Seznam družstev'!$B13), --($C13 = $C$7:$C$107), --('Seznam družstev'!$M13 = 'Seznam družstev'!$M$7:$M$107),  --('Seznam družstev'!$L13 = 'Seznam družstev'!$L$7:$L$107),  --('Seznam družstev'!$K13 = 'Seznam družstev'!$K$7:$K$107),  --('Seznam družstev'!$J13 = 'Seznam družstev'!$J$7:$J$107), --('Seznam družstev'!$I13 = 'Seznam družstev'!$I$7:$I$107),  --('Seznam družstev'!$H13 = 'Seznam družstev'!$H$7:$H$107), --('Seznam družstev'!$G13 = 'Seznam družstev'!$G$7:$G$107), --('Seznam družstev'!$F13 &lt; 'Seznam družstev'!$F$7:$F$107)), "")</f>
        <v/>
      </c>
      <c r="L13" s="16" t="str">
        <f>IF($A13&lt;&gt;"", SUMPRODUCT( --('Seznam družstev'!$B$7:$B$107='Seznam družstev'!$B13), --($C13 = $C$7:$C$107), --('Seznam družstev'!$M13 = 'Seznam družstev'!$M$7:$M$107),  --('Seznam družstev'!$L13 = 'Seznam družstev'!$L$7:$L$107),  --('Seznam družstev'!$K13 = 'Seznam družstev'!$K$7:$K$107),  --('Seznam družstev'!$J13 = 'Seznam družstev'!$J$7:$J$107), --('Seznam družstev'!$I13 ='Seznam družstev'!$I$7:$I$107),  --('Seznam družstev'!$H13 = 'Seznam družstev'!$H$7:$H$107), --('Seznam družstev'!$G13 = 'Seznam družstev'!$G$7:$G$107), --('Seznam družstev'!$F13 = 'Seznam družstev'!$F$7:$F$107), --('Seznam družstev'!$E13 &lt; 'Seznam družstev'!$E$7:$E$107)), "")</f>
        <v/>
      </c>
      <c r="M13" s="16" t="str">
        <f>IF($A13&lt;&gt;"", SUMPRODUCT( --('Seznam družstev'!$B$7:$B$107='Seznam družstev'!$B13), --($C13 = $C$7:$C$107), --('Seznam družstev'!$M13 = 'Seznam družstev'!$M$7:$M$107),  --('Seznam družstev'!$L13 = 'Seznam družstev'!$L$7:$L$107),  --('Seznam družstev'!$K13 = 'Seznam družstev'!$K$7:$K$107),  --('Seznam družstev'!$J13 = 'Seznam družstev'!$J$7:$J$107), --('Seznam družstev'!$I13 = 'Seznam družstev'!$I$7:$I$107),  --('Seznam družstev'!$H13 = 'Seznam družstev'!$H$7:$H$107),  --('Seznam družstev'!$G13 = 'Seznam družstev'!$G$7:$G$107), --('Seznam družstev'!$F13 = 'Seznam družstev'!$F$7:$F$107), --('Seznam družstev'!$E13 = 'Seznam družstev'!$E$7:$E$107), --('Seznam družstev'!$N13 &lt;'Seznam družstev'!$N$7:$N$107)), "")</f>
        <v/>
      </c>
      <c r="N13" s="16" t="str">
        <f t="shared" si="0"/>
        <v/>
      </c>
      <c r="O13" s="16" t="str">
        <f>IF(A13&lt;&gt;"", IF(ISNA(VLOOKUP('Seznam družstev'!$B13,Nastavení!$B$10:$F$22,5,FALSE)),N13,   N13 + VLOOKUP('Seznam družstev'!$B13,Nastavení!$B$10:$F$22,5,FALSE)), "")</f>
        <v/>
      </c>
      <c r="P13" s="16" t="str">
        <f>IF($A13 &lt;&gt;"", COUNTIF($O$7:$O13, $O13) -1, "")</f>
        <v/>
      </c>
      <c r="Q13" s="16" t="str">
        <f t="shared" si="1"/>
        <v/>
      </c>
      <c r="R13" s="16" t="str">
        <f>IF(A13&lt;&gt;"",  SUMPRODUCT(--('Seznam družstev'!$A$7:$A$50&lt;&gt;""),--('Seznam družstev'!$B$7:$B$50&lt;&gt;"MZ"),--('Seznam družstev'!$B$7:$B$50='Seznam družstev'!$B13),--($N$7:$N$50=$N13)),"")</f>
        <v/>
      </c>
    </row>
    <row r="14" spans="1:18" x14ac:dyDescent="0.25">
      <c r="A14" s="16" t="str">
        <f>IF('Seznam družstev'!A14&lt;&gt;"",'Seznam družstev'!A14,"")</f>
        <v/>
      </c>
      <c r="B14" s="16" t="str">
        <f>IF(A14&lt;&gt;"",IF( 'Seznam družstev'!$O14&lt;&gt;"",'Seznam družstev'!$O14, 0),"")</f>
        <v/>
      </c>
      <c r="C14" s="16" t="str">
        <f>IF($A14&lt;&gt;"", 1+SUMPRODUCT(--($A$7:$A$107&lt;&gt;""), --('Seznam družstev'!$B$7:$B$107='Seznam družstev'!$B14), --($B14 &lt; $B$7:$B$107)), "")</f>
        <v/>
      </c>
      <c r="D14" s="16" t="str">
        <f>IF($A14&lt;&gt;"", SUMPRODUCT( --('Seznam družstev'!$B$7:$B$107='Seznam družstev'!$B14), --($C14 = $C$7:$C$107),--('Seznam družstev'!$M14 &lt;'Seznam družstev'!$M$7:$M$107)), "")</f>
        <v/>
      </c>
      <c r="E14" s="16" t="str">
        <f>IF($A14&lt;&gt;"", SUMPRODUCT( --('Seznam družstev'!$B$7:$B$107='Seznam družstev'!$B14), --($C14 = $C$7:$C$107), --('Seznam družstev'!$M14 = 'Seznam družstev'!$M$7:$M$107),  --('Seznam družstev'!$L14 &lt; 'Seznam družstev'!$L$7:$L$107)), "")</f>
        <v/>
      </c>
      <c r="F14" s="16" t="str">
        <f>IF($A14&lt;&gt;"", SUMPRODUCT( --('Seznam družstev'!$B$7:$B$107='Seznam družstev'!$B14), --($C14 = $C$7:$C$107), --('Seznam družstev'!$M14 = 'Seznam družstev'!$M$7:$M$107),  --('Seznam družstev'!$L14 = 'Seznam družstev'!$L$7:$L$107),  --('Seznam družstev'!$K14 &lt; 'Seznam družstev'!$K$7:$K$107)), "")</f>
        <v/>
      </c>
      <c r="G14" s="16" t="str">
        <f>IF($A14&lt;&gt;"", SUMPRODUCT( --('Seznam družstev'!$B$7:$B$107='Seznam družstev'!$B14), --($C14 = $C$7:$C$107), --('Seznam družstev'!$M14 = 'Seznam družstev'!$M$7:$M$107),  --('Seznam družstev'!$L14 = 'Seznam družstev'!$L$7:$L$107),  --('Seznam družstev'!$K14 = 'Seznam družstev'!$K$7:$K$107),  --('Seznam družstev'!$J14 &lt; 'Seznam družstev'!$J$7:$J$107)), "")</f>
        <v/>
      </c>
      <c r="H14" s="16" t="str">
        <f>IF($A14&lt;&gt;"", SUMPRODUCT( --('Seznam družstev'!$B$7:$B$107='Seznam družstev'!$B14), --($C14 = $C$7:$C$107), --('Seznam družstev'!$M14 = 'Seznam družstev'!$M$7:$M$107),  --('Seznam družstev'!$L14 = 'Seznam družstev'!$L$7:$L$107),  --('Seznam družstev'!$K14 = 'Seznam družstev'!$K$7:$K$107),  --('Seznam družstev'!$J14 = 'Seznam družstev'!$J$7:$J$107), --('Seznam družstev'!$I14 &lt; 'Seznam družstev'!$I$7:$I$107)), "")</f>
        <v/>
      </c>
      <c r="I14" s="16" t="str">
        <f>IF($A14&lt;&gt;"", SUMPRODUCT( --('Seznam družstev'!$B$7:$B$107='Seznam družstev'!$B14), --($C14 = $C$7:$C$107), --('Seznam družstev'!$M14 = 'Seznam družstev'!$M$7:$M$107),  --('Seznam družstev'!$L14 = 'Seznam družstev'!$L$7:$L$107),  --('Seznam družstev'!$K14 = 'Seznam družstev'!$K$7:$K$107),  --('Seznam družstev'!$J14 = 'Seznam družstev'!$J$7:$J$107), --('Seznam družstev'!$I14 = 'Seznam družstev'!$I$7:$I$107), --('Seznam družstev'!$H14 &lt; 'Seznam družstev'!$H$7:$H$107)), "")</f>
        <v/>
      </c>
      <c r="J14" s="16" t="str">
        <f>IF($A14&lt;&gt;"", SUMPRODUCT( --('Seznam družstev'!$B$7:$B$107='Seznam družstev'!$B14), --($C14 = $C$7:$C$107), --('Seznam družstev'!$M14 = 'Seznam družstev'!$M$7:$M$107),  --('Seznam družstev'!$L14 = 'Seznam družstev'!$L$7:$L$107),  --('Seznam družstev'!$K14 = 'Seznam družstev'!$K$7:$K$107),  --('Seznam družstev'!$J14 = 'Seznam družstev'!$J$7:$J$107), --('Seznam družstev'!$I14 = 'Seznam družstev'!$I$7:$I$107),  --('Seznam družstev'!$H14 = 'Seznam družstev'!$H$7:$H$107),  --('Seznam družstev'!$G14 &lt; 'Seznam družstev'!$G$7:$G$107)), "")</f>
        <v/>
      </c>
      <c r="K14" s="16" t="str">
        <f>IF($A14&lt;&gt;"", SUMPRODUCT( --('Seznam družstev'!$B$7:$B$107='Seznam družstev'!$B14), --($C14 = $C$7:$C$107), --('Seznam družstev'!$M14 = 'Seznam družstev'!$M$7:$M$107),  --('Seznam družstev'!$L14 = 'Seznam družstev'!$L$7:$L$107),  --('Seznam družstev'!$K14 = 'Seznam družstev'!$K$7:$K$107),  --('Seznam družstev'!$J14 = 'Seznam družstev'!$J$7:$J$107), --('Seznam družstev'!$I14 = 'Seznam družstev'!$I$7:$I$107),  --('Seznam družstev'!$H14 = 'Seznam družstev'!$H$7:$H$107), --('Seznam družstev'!$G14 = 'Seznam družstev'!$G$7:$G$107), --('Seznam družstev'!$F14 &lt; 'Seznam družstev'!$F$7:$F$107)), "")</f>
        <v/>
      </c>
      <c r="L14" s="16" t="str">
        <f>IF($A14&lt;&gt;"", SUMPRODUCT( --('Seznam družstev'!$B$7:$B$107='Seznam družstev'!$B14), --($C14 = $C$7:$C$107), --('Seznam družstev'!$M14 = 'Seznam družstev'!$M$7:$M$107),  --('Seznam družstev'!$L14 = 'Seznam družstev'!$L$7:$L$107),  --('Seznam družstev'!$K14 = 'Seznam družstev'!$K$7:$K$107),  --('Seznam družstev'!$J14 = 'Seznam družstev'!$J$7:$J$107), --('Seznam družstev'!$I14 ='Seznam družstev'!$I$7:$I$107),  --('Seznam družstev'!$H14 = 'Seznam družstev'!$H$7:$H$107), --('Seznam družstev'!$G14 = 'Seznam družstev'!$G$7:$G$107), --('Seznam družstev'!$F14 = 'Seznam družstev'!$F$7:$F$107), --('Seznam družstev'!$E14 &lt; 'Seznam družstev'!$E$7:$E$107)), "")</f>
        <v/>
      </c>
      <c r="M14" s="16" t="str">
        <f>IF($A14&lt;&gt;"", SUMPRODUCT( --('Seznam družstev'!$B$7:$B$107='Seznam družstev'!$B14), --($C14 = $C$7:$C$107), --('Seznam družstev'!$M14 = 'Seznam družstev'!$M$7:$M$107),  --('Seznam družstev'!$L14 = 'Seznam družstev'!$L$7:$L$107),  --('Seznam družstev'!$K14 = 'Seznam družstev'!$K$7:$K$107),  --('Seznam družstev'!$J14 = 'Seznam družstev'!$J$7:$J$107), --('Seznam družstev'!$I14 = 'Seznam družstev'!$I$7:$I$107),  --('Seznam družstev'!$H14 = 'Seznam družstev'!$H$7:$H$107),  --('Seznam družstev'!$G14 = 'Seznam družstev'!$G$7:$G$107), --('Seznam družstev'!$F14 = 'Seznam družstev'!$F$7:$F$107), --('Seznam družstev'!$E14 = 'Seznam družstev'!$E$7:$E$107), --('Seznam družstev'!$N14 &lt;'Seznam družstev'!$N$7:$N$107)), "")</f>
        <v/>
      </c>
      <c r="N14" s="16" t="str">
        <f t="shared" si="0"/>
        <v/>
      </c>
      <c r="O14" s="16" t="str">
        <f>IF(A14&lt;&gt;"", IF(ISNA(VLOOKUP('Seznam družstev'!$B14,Nastavení!$B$10:$F$22,5,FALSE)),N14,   N14 + VLOOKUP('Seznam družstev'!$B14,Nastavení!$B$10:$F$22,5,FALSE)), "")</f>
        <v/>
      </c>
      <c r="P14" s="16" t="str">
        <f>IF($A14 &lt;&gt;"", COUNTIF($O$7:$O14, $O14) -1, "")</f>
        <v/>
      </c>
      <c r="Q14" s="16" t="str">
        <f t="shared" si="1"/>
        <v/>
      </c>
      <c r="R14" s="16" t="str">
        <f>IF(A14&lt;&gt;"",  SUMPRODUCT(--('Seznam družstev'!$A$7:$A$50&lt;&gt;""),--('Seznam družstev'!$B$7:$B$50&lt;&gt;"MZ"),--('Seznam družstev'!$B$7:$B$50='Seznam družstev'!$B14),--($N$7:$N$50=$N14)),"")</f>
        <v/>
      </c>
    </row>
    <row r="15" spans="1:18" x14ac:dyDescent="0.25">
      <c r="A15" s="16" t="str">
        <f>IF('Seznam družstev'!A15&lt;&gt;"",'Seznam družstev'!A15,"")</f>
        <v/>
      </c>
      <c r="B15" s="16" t="str">
        <f>IF(A15&lt;&gt;"",IF( 'Seznam družstev'!$O15&lt;&gt;"",'Seznam družstev'!$O15, 0),"")</f>
        <v/>
      </c>
      <c r="C15" s="16" t="str">
        <f>IF($A15&lt;&gt;"", 1+SUMPRODUCT(--($A$7:$A$107&lt;&gt;""), --('Seznam družstev'!$B$7:$B$107='Seznam družstev'!$B15), --($B15 &lt; $B$7:$B$107)), "")</f>
        <v/>
      </c>
      <c r="D15" s="16" t="str">
        <f>IF($A15&lt;&gt;"", SUMPRODUCT( --('Seznam družstev'!$B$7:$B$107='Seznam družstev'!$B15), --($C15 = $C$7:$C$107),--('Seznam družstev'!$M15 &lt;'Seznam družstev'!$M$7:$M$107)), "")</f>
        <v/>
      </c>
      <c r="E15" s="16" t="str">
        <f>IF($A15&lt;&gt;"", SUMPRODUCT( --('Seznam družstev'!$B$7:$B$107='Seznam družstev'!$B15), --($C15 = $C$7:$C$107), --('Seznam družstev'!$M15 = 'Seznam družstev'!$M$7:$M$107),  --('Seznam družstev'!$L15 &lt; 'Seznam družstev'!$L$7:$L$107)), "")</f>
        <v/>
      </c>
      <c r="F15" s="16" t="str">
        <f>IF($A15&lt;&gt;"", SUMPRODUCT( --('Seznam družstev'!$B$7:$B$107='Seznam družstev'!$B15), --($C15 = $C$7:$C$107), --('Seznam družstev'!$M15 = 'Seznam družstev'!$M$7:$M$107),  --('Seznam družstev'!$L15 = 'Seznam družstev'!$L$7:$L$107),  --('Seznam družstev'!$K15 &lt; 'Seznam družstev'!$K$7:$K$107)), "")</f>
        <v/>
      </c>
      <c r="G15" s="16" t="str">
        <f>IF($A15&lt;&gt;"", SUMPRODUCT( --('Seznam družstev'!$B$7:$B$107='Seznam družstev'!$B15), --($C15 = $C$7:$C$107), --('Seznam družstev'!$M15 = 'Seznam družstev'!$M$7:$M$107),  --('Seznam družstev'!$L15 = 'Seznam družstev'!$L$7:$L$107),  --('Seznam družstev'!$K15 = 'Seznam družstev'!$K$7:$K$107),  --('Seznam družstev'!$J15 &lt; 'Seznam družstev'!$J$7:$J$107)), "")</f>
        <v/>
      </c>
      <c r="H15" s="16" t="str">
        <f>IF($A15&lt;&gt;"", SUMPRODUCT( --('Seznam družstev'!$B$7:$B$107='Seznam družstev'!$B15), --($C15 = $C$7:$C$107), --('Seznam družstev'!$M15 = 'Seznam družstev'!$M$7:$M$107),  --('Seznam družstev'!$L15 = 'Seznam družstev'!$L$7:$L$107),  --('Seznam družstev'!$K15 = 'Seznam družstev'!$K$7:$K$107),  --('Seznam družstev'!$J15 = 'Seznam družstev'!$J$7:$J$107), --('Seznam družstev'!$I15 &lt; 'Seznam družstev'!$I$7:$I$107)), "")</f>
        <v/>
      </c>
      <c r="I15" s="16" t="str">
        <f>IF($A15&lt;&gt;"", SUMPRODUCT( --('Seznam družstev'!$B$7:$B$107='Seznam družstev'!$B15), --($C15 = $C$7:$C$107), --('Seznam družstev'!$M15 = 'Seznam družstev'!$M$7:$M$107),  --('Seznam družstev'!$L15 = 'Seznam družstev'!$L$7:$L$107),  --('Seznam družstev'!$K15 = 'Seznam družstev'!$K$7:$K$107),  --('Seznam družstev'!$J15 = 'Seznam družstev'!$J$7:$J$107), --('Seznam družstev'!$I15 = 'Seznam družstev'!$I$7:$I$107), --('Seznam družstev'!$H15 &lt; 'Seznam družstev'!$H$7:$H$107)), "")</f>
        <v/>
      </c>
      <c r="J15" s="16" t="str">
        <f>IF($A15&lt;&gt;"", SUMPRODUCT( --('Seznam družstev'!$B$7:$B$107='Seznam družstev'!$B15), --($C15 = $C$7:$C$107), --('Seznam družstev'!$M15 = 'Seznam družstev'!$M$7:$M$107),  --('Seznam družstev'!$L15 = 'Seznam družstev'!$L$7:$L$107),  --('Seznam družstev'!$K15 = 'Seznam družstev'!$K$7:$K$107),  --('Seznam družstev'!$J15 = 'Seznam družstev'!$J$7:$J$107), --('Seznam družstev'!$I15 = 'Seznam družstev'!$I$7:$I$107),  --('Seznam družstev'!$H15 = 'Seznam družstev'!$H$7:$H$107),  --('Seznam družstev'!$G15 &lt; 'Seznam družstev'!$G$7:$G$107)), "")</f>
        <v/>
      </c>
      <c r="K15" s="16" t="str">
        <f>IF($A15&lt;&gt;"", SUMPRODUCT( --('Seznam družstev'!$B$7:$B$107='Seznam družstev'!$B15), --($C15 = $C$7:$C$107), --('Seznam družstev'!$M15 = 'Seznam družstev'!$M$7:$M$107),  --('Seznam družstev'!$L15 = 'Seznam družstev'!$L$7:$L$107),  --('Seznam družstev'!$K15 = 'Seznam družstev'!$K$7:$K$107),  --('Seznam družstev'!$J15 = 'Seznam družstev'!$J$7:$J$107), --('Seznam družstev'!$I15 = 'Seznam družstev'!$I$7:$I$107),  --('Seznam družstev'!$H15 = 'Seznam družstev'!$H$7:$H$107), --('Seznam družstev'!$G15 = 'Seznam družstev'!$G$7:$G$107), --('Seznam družstev'!$F15 &lt; 'Seznam družstev'!$F$7:$F$107)), "")</f>
        <v/>
      </c>
      <c r="L15" s="16" t="str">
        <f>IF($A15&lt;&gt;"", SUMPRODUCT( --('Seznam družstev'!$B$7:$B$107='Seznam družstev'!$B15), --($C15 = $C$7:$C$107), --('Seznam družstev'!$M15 = 'Seznam družstev'!$M$7:$M$107),  --('Seznam družstev'!$L15 = 'Seznam družstev'!$L$7:$L$107),  --('Seznam družstev'!$K15 = 'Seznam družstev'!$K$7:$K$107),  --('Seznam družstev'!$J15 = 'Seznam družstev'!$J$7:$J$107), --('Seznam družstev'!$I15 ='Seznam družstev'!$I$7:$I$107),  --('Seznam družstev'!$H15 = 'Seznam družstev'!$H$7:$H$107), --('Seznam družstev'!$G15 = 'Seznam družstev'!$G$7:$G$107), --('Seznam družstev'!$F15 = 'Seznam družstev'!$F$7:$F$107), --('Seznam družstev'!$E15 &lt; 'Seznam družstev'!$E$7:$E$107)), "")</f>
        <v/>
      </c>
      <c r="M15" s="16" t="str">
        <f>IF($A15&lt;&gt;"", SUMPRODUCT( --('Seznam družstev'!$B$7:$B$107='Seznam družstev'!$B15), --($C15 = $C$7:$C$107), --('Seznam družstev'!$M15 = 'Seznam družstev'!$M$7:$M$107),  --('Seznam družstev'!$L15 = 'Seznam družstev'!$L$7:$L$107),  --('Seznam družstev'!$K15 = 'Seznam družstev'!$K$7:$K$107),  --('Seznam družstev'!$J15 = 'Seznam družstev'!$J$7:$J$107), --('Seznam družstev'!$I15 = 'Seznam družstev'!$I$7:$I$107),  --('Seznam družstev'!$H15 = 'Seznam družstev'!$H$7:$H$107),  --('Seznam družstev'!$G15 = 'Seznam družstev'!$G$7:$G$107), --('Seznam družstev'!$F15 = 'Seznam družstev'!$F$7:$F$107), --('Seznam družstev'!$E15 = 'Seznam družstev'!$E$7:$E$107), --('Seznam družstev'!$N15 &lt;'Seznam družstev'!$N$7:$N$107)), "")</f>
        <v/>
      </c>
      <c r="N15" s="16" t="str">
        <f t="shared" si="0"/>
        <v/>
      </c>
      <c r="O15" s="16" t="str">
        <f>IF(A15&lt;&gt;"", IF(ISNA(VLOOKUP('Seznam družstev'!$B15,Nastavení!$B$10:$F$22,5,FALSE)),N15,   N15 + VLOOKUP('Seznam družstev'!$B15,Nastavení!$B$10:$F$22,5,FALSE)), "")</f>
        <v/>
      </c>
      <c r="P15" s="16" t="str">
        <f>IF($A15 &lt;&gt;"", COUNTIF($O$7:$O15, $O15) -1, "")</f>
        <v/>
      </c>
      <c r="Q15" s="16" t="str">
        <f t="shared" si="1"/>
        <v/>
      </c>
      <c r="R15" s="16" t="str">
        <f>IF(A15&lt;&gt;"",  SUMPRODUCT(--('Seznam družstev'!$A$7:$A$50&lt;&gt;""),--('Seznam družstev'!$B$7:$B$50&lt;&gt;"MZ"),--('Seznam družstev'!$B$7:$B$50='Seznam družstev'!$B15),--($N$7:$N$50=$N15)),"")</f>
        <v/>
      </c>
    </row>
    <row r="16" spans="1:18" x14ac:dyDescent="0.25">
      <c r="A16" s="16" t="str">
        <f>IF('Seznam družstev'!A16&lt;&gt;"",'Seznam družstev'!A16,"")</f>
        <v/>
      </c>
      <c r="B16" s="16" t="str">
        <f>IF(A16&lt;&gt;"",IF( 'Seznam družstev'!$O16&lt;&gt;"",'Seznam družstev'!$O16, 0),"")</f>
        <v/>
      </c>
      <c r="C16" s="16" t="str">
        <f>IF($A16&lt;&gt;"", 1+SUMPRODUCT(--($A$7:$A$107&lt;&gt;""), --('Seznam družstev'!$B$7:$B$107='Seznam družstev'!$B16), --($B16 &lt; $B$7:$B$107)), "")</f>
        <v/>
      </c>
      <c r="D16" s="16" t="str">
        <f>IF($A16&lt;&gt;"", SUMPRODUCT( --('Seznam družstev'!$B$7:$B$107='Seznam družstev'!$B16), --($C16 = $C$7:$C$107),--('Seznam družstev'!$M16 &lt;'Seznam družstev'!$M$7:$M$107)), "")</f>
        <v/>
      </c>
      <c r="E16" s="16" t="str">
        <f>IF($A16&lt;&gt;"", SUMPRODUCT( --('Seznam družstev'!$B$7:$B$107='Seznam družstev'!$B16), --($C16 = $C$7:$C$107), --('Seznam družstev'!$M16 = 'Seznam družstev'!$M$7:$M$107),  --('Seznam družstev'!$L16 &lt; 'Seznam družstev'!$L$7:$L$107)), "")</f>
        <v/>
      </c>
      <c r="F16" s="16" t="str">
        <f>IF($A16&lt;&gt;"", SUMPRODUCT( --('Seznam družstev'!$B$7:$B$107='Seznam družstev'!$B16), --($C16 = $C$7:$C$107), --('Seznam družstev'!$M16 = 'Seznam družstev'!$M$7:$M$107),  --('Seznam družstev'!$L16 = 'Seznam družstev'!$L$7:$L$107),  --('Seznam družstev'!$K16 &lt; 'Seznam družstev'!$K$7:$K$107)), "")</f>
        <v/>
      </c>
      <c r="G16" s="16" t="str">
        <f>IF($A16&lt;&gt;"", SUMPRODUCT( --('Seznam družstev'!$B$7:$B$107='Seznam družstev'!$B16), --($C16 = $C$7:$C$107), --('Seznam družstev'!$M16 = 'Seznam družstev'!$M$7:$M$107),  --('Seznam družstev'!$L16 = 'Seznam družstev'!$L$7:$L$107),  --('Seznam družstev'!$K16 = 'Seznam družstev'!$K$7:$K$107),  --('Seznam družstev'!$J16 &lt; 'Seznam družstev'!$J$7:$J$107)), "")</f>
        <v/>
      </c>
      <c r="H16" s="16" t="str">
        <f>IF($A16&lt;&gt;"", SUMPRODUCT( --('Seznam družstev'!$B$7:$B$107='Seznam družstev'!$B16), --($C16 = $C$7:$C$107), --('Seznam družstev'!$M16 = 'Seznam družstev'!$M$7:$M$107),  --('Seznam družstev'!$L16 = 'Seznam družstev'!$L$7:$L$107),  --('Seznam družstev'!$K16 = 'Seznam družstev'!$K$7:$K$107),  --('Seznam družstev'!$J16 = 'Seznam družstev'!$J$7:$J$107), --('Seznam družstev'!$I16 &lt; 'Seznam družstev'!$I$7:$I$107)), "")</f>
        <v/>
      </c>
      <c r="I16" s="16" t="str">
        <f>IF($A16&lt;&gt;"", SUMPRODUCT( --('Seznam družstev'!$B$7:$B$107='Seznam družstev'!$B16), --($C16 = $C$7:$C$107), --('Seznam družstev'!$M16 = 'Seznam družstev'!$M$7:$M$107),  --('Seznam družstev'!$L16 = 'Seznam družstev'!$L$7:$L$107),  --('Seznam družstev'!$K16 = 'Seznam družstev'!$K$7:$K$107),  --('Seznam družstev'!$J16 = 'Seznam družstev'!$J$7:$J$107), --('Seznam družstev'!$I16 = 'Seznam družstev'!$I$7:$I$107), --('Seznam družstev'!$H16 &lt; 'Seznam družstev'!$H$7:$H$107)), "")</f>
        <v/>
      </c>
      <c r="J16" s="16" t="str">
        <f>IF($A16&lt;&gt;"", SUMPRODUCT( --('Seznam družstev'!$B$7:$B$107='Seznam družstev'!$B16), --($C16 = $C$7:$C$107), --('Seznam družstev'!$M16 = 'Seznam družstev'!$M$7:$M$107),  --('Seznam družstev'!$L16 = 'Seznam družstev'!$L$7:$L$107),  --('Seznam družstev'!$K16 = 'Seznam družstev'!$K$7:$K$107),  --('Seznam družstev'!$J16 = 'Seznam družstev'!$J$7:$J$107), --('Seznam družstev'!$I16 = 'Seznam družstev'!$I$7:$I$107),  --('Seznam družstev'!$H16 = 'Seznam družstev'!$H$7:$H$107),  --('Seznam družstev'!$G16 &lt; 'Seznam družstev'!$G$7:$G$107)), "")</f>
        <v/>
      </c>
      <c r="K16" s="16" t="str">
        <f>IF($A16&lt;&gt;"", SUMPRODUCT( --('Seznam družstev'!$B$7:$B$107='Seznam družstev'!$B16), --($C16 = $C$7:$C$107), --('Seznam družstev'!$M16 = 'Seznam družstev'!$M$7:$M$107),  --('Seznam družstev'!$L16 = 'Seznam družstev'!$L$7:$L$107),  --('Seznam družstev'!$K16 = 'Seznam družstev'!$K$7:$K$107),  --('Seznam družstev'!$J16 = 'Seznam družstev'!$J$7:$J$107), --('Seznam družstev'!$I16 = 'Seznam družstev'!$I$7:$I$107),  --('Seznam družstev'!$H16 = 'Seznam družstev'!$H$7:$H$107), --('Seznam družstev'!$G16 = 'Seznam družstev'!$G$7:$G$107), --('Seznam družstev'!$F16 &lt; 'Seznam družstev'!$F$7:$F$107)), "")</f>
        <v/>
      </c>
      <c r="L16" s="16" t="str">
        <f>IF($A16&lt;&gt;"", SUMPRODUCT( --('Seznam družstev'!$B$7:$B$107='Seznam družstev'!$B16), --($C16 = $C$7:$C$107), --('Seznam družstev'!$M16 = 'Seznam družstev'!$M$7:$M$107),  --('Seznam družstev'!$L16 = 'Seznam družstev'!$L$7:$L$107),  --('Seznam družstev'!$K16 = 'Seznam družstev'!$K$7:$K$107),  --('Seznam družstev'!$J16 = 'Seznam družstev'!$J$7:$J$107), --('Seznam družstev'!$I16 ='Seznam družstev'!$I$7:$I$107),  --('Seznam družstev'!$H16 = 'Seznam družstev'!$H$7:$H$107), --('Seznam družstev'!$G16 = 'Seznam družstev'!$G$7:$G$107), --('Seznam družstev'!$F16 = 'Seznam družstev'!$F$7:$F$107), --('Seznam družstev'!$E16 &lt; 'Seznam družstev'!$E$7:$E$107)), "")</f>
        <v/>
      </c>
      <c r="M16" s="16" t="str">
        <f>IF($A16&lt;&gt;"", SUMPRODUCT( --('Seznam družstev'!$B$7:$B$107='Seznam družstev'!$B16), --($C16 = $C$7:$C$107), --('Seznam družstev'!$M16 = 'Seznam družstev'!$M$7:$M$107),  --('Seznam družstev'!$L16 = 'Seznam družstev'!$L$7:$L$107),  --('Seznam družstev'!$K16 = 'Seznam družstev'!$K$7:$K$107),  --('Seznam družstev'!$J16 = 'Seznam družstev'!$J$7:$J$107), --('Seznam družstev'!$I16 = 'Seznam družstev'!$I$7:$I$107),  --('Seznam družstev'!$H16 = 'Seznam družstev'!$H$7:$H$107),  --('Seznam družstev'!$G16 = 'Seznam družstev'!$G$7:$G$107), --('Seznam družstev'!$F16 = 'Seznam družstev'!$F$7:$F$107), --('Seznam družstev'!$E16 = 'Seznam družstev'!$E$7:$E$107), --('Seznam družstev'!$N16 &lt;'Seznam družstev'!$N$7:$N$107)), "")</f>
        <v/>
      </c>
      <c r="N16" s="16" t="str">
        <f t="shared" si="0"/>
        <v/>
      </c>
      <c r="O16" s="16" t="str">
        <f>IF(A16&lt;&gt;"", IF(ISNA(VLOOKUP('Seznam družstev'!$B16,Nastavení!$B$10:$F$22,5,FALSE)),N16,   N16 + VLOOKUP('Seznam družstev'!$B16,Nastavení!$B$10:$F$22,5,FALSE)), "")</f>
        <v/>
      </c>
      <c r="P16" s="16" t="str">
        <f>IF($A16 &lt;&gt;"", COUNTIF($O$7:$O16, $O16) -1, "")</f>
        <v/>
      </c>
      <c r="Q16" s="16" t="str">
        <f t="shared" si="1"/>
        <v/>
      </c>
      <c r="R16" s="16" t="str">
        <f>IF(A16&lt;&gt;"",  SUMPRODUCT(--('Seznam družstev'!$A$7:$A$50&lt;&gt;""),--('Seznam družstev'!$B$7:$B$50&lt;&gt;"MZ"),--('Seznam družstev'!$B$7:$B$50='Seznam družstev'!$B16),--($N$7:$N$50=$N16)),"")</f>
        <v/>
      </c>
    </row>
    <row r="17" spans="1:18" x14ac:dyDescent="0.25">
      <c r="A17" s="16" t="str">
        <f>IF('Seznam družstev'!A17&lt;&gt;"",'Seznam družstev'!A17,"")</f>
        <v/>
      </c>
      <c r="B17" s="16" t="str">
        <f>IF(A17&lt;&gt;"",IF( 'Seznam družstev'!$O17&lt;&gt;"",'Seznam družstev'!$O17, 0),"")</f>
        <v/>
      </c>
      <c r="C17" s="16" t="str">
        <f>IF($A17&lt;&gt;"", 1+SUMPRODUCT(--($A$7:$A$107&lt;&gt;""), --('Seznam družstev'!$B$7:$B$107='Seznam družstev'!$B17), --($B17 &lt; $B$7:$B$107)), "")</f>
        <v/>
      </c>
      <c r="D17" s="16" t="str">
        <f>IF($A17&lt;&gt;"", SUMPRODUCT( --('Seznam družstev'!$B$7:$B$107='Seznam družstev'!$B17), --($C17 = $C$7:$C$107),--('Seznam družstev'!$M17 &lt;'Seznam družstev'!$M$7:$M$107)), "")</f>
        <v/>
      </c>
      <c r="E17" s="16" t="str">
        <f>IF($A17&lt;&gt;"", SUMPRODUCT( --('Seznam družstev'!$B$7:$B$107='Seznam družstev'!$B17), --($C17 = $C$7:$C$107), --('Seznam družstev'!$M17 = 'Seznam družstev'!$M$7:$M$107),  --('Seznam družstev'!$L17 &lt; 'Seznam družstev'!$L$7:$L$107)), "")</f>
        <v/>
      </c>
      <c r="F17" s="16" t="str">
        <f>IF($A17&lt;&gt;"", SUMPRODUCT( --('Seznam družstev'!$B$7:$B$107='Seznam družstev'!$B17), --($C17 = $C$7:$C$107), --('Seznam družstev'!$M17 = 'Seznam družstev'!$M$7:$M$107),  --('Seznam družstev'!$L17 = 'Seznam družstev'!$L$7:$L$107),  --('Seznam družstev'!$K17 &lt; 'Seznam družstev'!$K$7:$K$107)), "")</f>
        <v/>
      </c>
      <c r="G17" s="16" t="str">
        <f>IF($A17&lt;&gt;"", SUMPRODUCT( --('Seznam družstev'!$B$7:$B$107='Seznam družstev'!$B17), --($C17 = $C$7:$C$107), --('Seznam družstev'!$M17 = 'Seznam družstev'!$M$7:$M$107),  --('Seznam družstev'!$L17 = 'Seznam družstev'!$L$7:$L$107),  --('Seznam družstev'!$K17 = 'Seznam družstev'!$K$7:$K$107),  --('Seznam družstev'!$J17 &lt; 'Seznam družstev'!$J$7:$J$107)), "")</f>
        <v/>
      </c>
      <c r="H17" s="16" t="str">
        <f>IF($A17&lt;&gt;"", SUMPRODUCT( --('Seznam družstev'!$B$7:$B$107='Seznam družstev'!$B17), --($C17 = $C$7:$C$107), --('Seznam družstev'!$M17 = 'Seznam družstev'!$M$7:$M$107),  --('Seznam družstev'!$L17 = 'Seznam družstev'!$L$7:$L$107),  --('Seznam družstev'!$K17 = 'Seznam družstev'!$K$7:$K$107),  --('Seznam družstev'!$J17 = 'Seznam družstev'!$J$7:$J$107), --('Seznam družstev'!$I17 &lt; 'Seznam družstev'!$I$7:$I$107)), "")</f>
        <v/>
      </c>
      <c r="I17" s="16" t="str">
        <f>IF($A17&lt;&gt;"", SUMPRODUCT( --('Seznam družstev'!$B$7:$B$107='Seznam družstev'!$B17), --($C17 = $C$7:$C$107), --('Seznam družstev'!$M17 = 'Seznam družstev'!$M$7:$M$107),  --('Seznam družstev'!$L17 = 'Seznam družstev'!$L$7:$L$107),  --('Seznam družstev'!$K17 = 'Seznam družstev'!$K$7:$K$107),  --('Seznam družstev'!$J17 = 'Seznam družstev'!$J$7:$J$107), --('Seznam družstev'!$I17 = 'Seznam družstev'!$I$7:$I$107), --('Seznam družstev'!$H17 &lt; 'Seznam družstev'!$H$7:$H$107)), "")</f>
        <v/>
      </c>
      <c r="J17" s="16" t="str">
        <f>IF($A17&lt;&gt;"", SUMPRODUCT( --('Seznam družstev'!$B$7:$B$107='Seznam družstev'!$B17), --($C17 = $C$7:$C$107), --('Seznam družstev'!$M17 = 'Seznam družstev'!$M$7:$M$107),  --('Seznam družstev'!$L17 = 'Seznam družstev'!$L$7:$L$107),  --('Seznam družstev'!$K17 = 'Seznam družstev'!$K$7:$K$107),  --('Seznam družstev'!$J17 = 'Seznam družstev'!$J$7:$J$107), --('Seznam družstev'!$I17 = 'Seznam družstev'!$I$7:$I$107),  --('Seznam družstev'!$H17 = 'Seznam družstev'!$H$7:$H$107),  --('Seznam družstev'!$G17 &lt; 'Seznam družstev'!$G$7:$G$107)), "")</f>
        <v/>
      </c>
      <c r="K17" s="16" t="str">
        <f>IF($A17&lt;&gt;"", SUMPRODUCT( --('Seznam družstev'!$B$7:$B$107='Seznam družstev'!$B17), --($C17 = $C$7:$C$107), --('Seznam družstev'!$M17 = 'Seznam družstev'!$M$7:$M$107),  --('Seznam družstev'!$L17 = 'Seznam družstev'!$L$7:$L$107),  --('Seznam družstev'!$K17 = 'Seznam družstev'!$K$7:$K$107),  --('Seznam družstev'!$J17 = 'Seznam družstev'!$J$7:$J$107), --('Seznam družstev'!$I17 = 'Seznam družstev'!$I$7:$I$107),  --('Seznam družstev'!$H17 = 'Seznam družstev'!$H$7:$H$107), --('Seznam družstev'!$G17 = 'Seznam družstev'!$G$7:$G$107), --('Seznam družstev'!$F17 &lt; 'Seznam družstev'!$F$7:$F$107)), "")</f>
        <v/>
      </c>
      <c r="L17" s="16" t="str">
        <f>IF($A17&lt;&gt;"", SUMPRODUCT( --('Seznam družstev'!$B$7:$B$107='Seznam družstev'!$B17), --($C17 = $C$7:$C$107), --('Seznam družstev'!$M17 = 'Seznam družstev'!$M$7:$M$107),  --('Seznam družstev'!$L17 = 'Seznam družstev'!$L$7:$L$107),  --('Seznam družstev'!$K17 = 'Seznam družstev'!$K$7:$K$107),  --('Seznam družstev'!$J17 = 'Seznam družstev'!$J$7:$J$107), --('Seznam družstev'!$I17 ='Seznam družstev'!$I$7:$I$107),  --('Seznam družstev'!$H17 = 'Seznam družstev'!$H$7:$H$107), --('Seznam družstev'!$G17 = 'Seznam družstev'!$G$7:$G$107), --('Seznam družstev'!$F17 = 'Seznam družstev'!$F$7:$F$107), --('Seznam družstev'!$E17 &lt; 'Seznam družstev'!$E$7:$E$107)), "")</f>
        <v/>
      </c>
      <c r="M17" s="16" t="str">
        <f>IF($A17&lt;&gt;"", SUMPRODUCT( --('Seznam družstev'!$B$7:$B$107='Seznam družstev'!$B17), --($C17 = $C$7:$C$107), --('Seznam družstev'!$M17 = 'Seznam družstev'!$M$7:$M$107),  --('Seznam družstev'!$L17 = 'Seznam družstev'!$L$7:$L$107),  --('Seznam družstev'!$K17 = 'Seznam družstev'!$K$7:$K$107),  --('Seznam družstev'!$J17 = 'Seznam družstev'!$J$7:$J$107), --('Seznam družstev'!$I17 = 'Seznam družstev'!$I$7:$I$107),  --('Seznam družstev'!$H17 = 'Seznam družstev'!$H$7:$H$107),  --('Seznam družstev'!$G17 = 'Seznam družstev'!$G$7:$G$107), --('Seznam družstev'!$F17 = 'Seznam družstev'!$F$7:$F$107), --('Seznam družstev'!$E17 = 'Seznam družstev'!$E$7:$E$107), --('Seznam družstev'!$N17 &lt;'Seznam družstev'!$N$7:$N$107)), "")</f>
        <v/>
      </c>
      <c r="N17" s="16" t="str">
        <f t="shared" si="0"/>
        <v/>
      </c>
      <c r="O17" s="16" t="str">
        <f>IF(A17&lt;&gt;"", IF(ISNA(VLOOKUP('Seznam družstev'!$B17,Nastavení!$B$10:$F$22,5,FALSE)),N17,   N17 + VLOOKUP('Seznam družstev'!$B17,Nastavení!$B$10:$F$22,5,FALSE)), "")</f>
        <v/>
      </c>
      <c r="P17" s="16" t="str">
        <f>IF($A17 &lt;&gt;"", COUNTIF($O$7:$O17, $O17) -1, "")</f>
        <v/>
      </c>
      <c r="Q17" s="16" t="str">
        <f t="shared" si="1"/>
        <v/>
      </c>
      <c r="R17" s="16" t="str">
        <f>IF(A17&lt;&gt;"",  SUMPRODUCT(--('Seznam družstev'!$A$7:$A$50&lt;&gt;""),--('Seznam družstev'!$B$7:$B$50&lt;&gt;"MZ"),--('Seznam družstev'!$B$7:$B$50='Seznam družstev'!$B17),--($N$7:$N$50=$N17)),"")</f>
        <v/>
      </c>
    </row>
    <row r="18" spans="1:18" x14ac:dyDescent="0.25">
      <c r="A18" s="16" t="str">
        <f>IF('Seznam družstev'!A18&lt;&gt;"",'Seznam družstev'!A18,"")</f>
        <v/>
      </c>
      <c r="B18" s="16" t="str">
        <f>IF(A18&lt;&gt;"",IF( 'Seznam družstev'!$O18&lt;&gt;"",'Seznam družstev'!$O18, 0),"")</f>
        <v/>
      </c>
      <c r="C18" s="16" t="str">
        <f>IF($A18&lt;&gt;"", 1+SUMPRODUCT(--($A$7:$A$107&lt;&gt;""), --('Seznam družstev'!$B$7:$B$107='Seznam družstev'!$B18), --($B18 &lt; $B$7:$B$107)), "")</f>
        <v/>
      </c>
      <c r="D18" s="16" t="str">
        <f>IF($A18&lt;&gt;"", SUMPRODUCT( --('Seznam družstev'!$B$7:$B$107='Seznam družstev'!$B18), --($C18 = $C$7:$C$107),--('Seznam družstev'!$M18 &lt;'Seznam družstev'!$M$7:$M$107)), "")</f>
        <v/>
      </c>
      <c r="E18" s="16" t="str">
        <f>IF($A18&lt;&gt;"", SUMPRODUCT( --('Seznam družstev'!$B$7:$B$107='Seznam družstev'!$B18), --($C18 = $C$7:$C$107), --('Seznam družstev'!$M18 = 'Seznam družstev'!$M$7:$M$107),  --('Seznam družstev'!$L18 &lt; 'Seznam družstev'!$L$7:$L$107)), "")</f>
        <v/>
      </c>
      <c r="F18" s="16" t="str">
        <f>IF($A18&lt;&gt;"", SUMPRODUCT( --('Seznam družstev'!$B$7:$B$107='Seznam družstev'!$B18), --($C18 = $C$7:$C$107), --('Seznam družstev'!$M18 = 'Seznam družstev'!$M$7:$M$107),  --('Seznam družstev'!$L18 = 'Seznam družstev'!$L$7:$L$107),  --('Seznam družstev'!$K18 &lt; 'Seznam družstev'!$K$7:$K$107)), "")</f>
        <v/>
      </c>
      <c r="G18" s="16" t="str">
        <f>IF($A18&lt;&gt;"", SUMPRODUCT( --('Seznam družstev'!$B$7:$B$107='Seznam družstev'!$B18), --($C18 = $C$7:$C$107), --('Seznam družstev'!$M18 = 'Seznam družstev'!$M$7:$M$107),  --('Seznam družstev'!$L18 = 'Seznam družstev'!$L$7:$L$107),  --('Seznam družstev'!$K18 = 'Seznam družstev'!$K$7:$K$107),  --('Seznam družstev'!$J18 &lt; 'Seznam družstev'!$J$7:$J$107)), "")</f>
        <v/>
      </c>
      <c r="H18" s="16" t="str">
        <f>IF($A18&lt;&gt;"", SUMPRODUCT( --('Seznam družstev'!$B$7:$B$107='Seznam družstev'!$B18), --($C18 = $C$7:$C$107), --('Seznam družstev'!$M18 = 'Seznam družstev'!$M$7:$M$107),  --('Seznam družstev'!$L18 = 'Seznam družstev'!$L$7:$L$107),  --('Seznam družstev'!$K18 = 'Seznam družstev'!$K$7:$K$107),  --('Seznam družstev'!$J18 = 'Seznam družstev'!$J$7:$J$107), --('Seznam družstev'!$I18 &lt; 'Seznam družstev'!$I$7:$I$107)), "")</f>
        <v/>
      </c>
      <c r="I18" s="16" t="str">
        <f>IF($A18&lt;&gt;"", SUMPRODUCT( --('Seznam družstev'!$B$7:$B$107='Seznam družstev'!$B18), --($C18 = $C$7:$C$107), --('Seznam družstev'!$M18 = 'Seznam družstev'!$M$7:$M$107),  --('Seznam družstev'!$L18 = 'Seznam družstev'!$L$7:$L$107),  --('Seznam družstev'!$K18 = 'Seznam družstev'!$K$7:$K$107),  --('Seznam družstev'!$J18 = 'Seznam družstev'!$J$7:$J$107), --('Seznam družstev'!$I18 = 'Seznam družstev'!$I$7:$I$107), --('Seznam družstev'!$H18 &lt; 'Seznam družstev'!$H$7:$H$107)), "")</f>
        <v/>
      </c>
      <c r="J18" s="16" t="str">
        <f>IF($A18&lt;&gt;"", SUMPRODUCT( --('Seznam družstev'!$B$7:$B$107='Seznam družstev'!$B18), --($C18 = $C$7:$C$107), --('Seznam družstev'!$M18 = 'Seznam družstev'!$M$7:$M$107),  --('Seznam družstev'!$L18 = 'Seznam družstev'!$L$7:$L$107),  --('Seznam družstev'!$K18 = 'Seznam družstev'!$K$7:$K$107),  --('Seznam družstev'!$J18 = 'Seznam družstev'!$J$7:$J$107), --('Seznam družstev'!$I18 = 'Seznam družstev'!$I$7:$I$107),  --('Seznam družstev'!$H18 = 'Seznam družstev'!$H$7:$H$107),  --('Seznam družstev'!$G18 &lt; 'Seznam družstev'!$G$7:$G$107)), "")</f>
        <v/>
      </c>
      <c r="K18" s="16" t="str">
        <f>IF($A18&lt;&gt;"", SUMPRODUCT( --('Seznam družstev'!$B$7:$B$107='Seznam družstev'!$B18), --($C18 = $C$7:$C$107), --('Seznam družstev'!$M18 = 'Seznam družstev'!$M$7:$M$107),  --('Seznam družstev'!$L18 = 'Seznam družstev'!$L$7:$L$107),  --('Seznam družstev'!$K18 = 'Seznam družstev'!$K$7:$K$107),  --('Seznam družstev'!$J18 = 'Seznam družstev'!$J$7:$J$107), --('Seznam družstev'!$I18 = 'Seznam družstev'!$I$7:$I$107),  --('Seznam družstev'!$H18 = 'Seznam družstev'!$H$7:$H$107), --('Seznam družstev'!$G18 = 'Seznam družstev'!$G$7:$G$107), --('Seznam družstev'!$F18 &lt; 'Seznam družstev'!$F$7:$F$107)), "")</f>
        <v/>
      </c>
      <c r="L18" s="16" t="str">
        <f>IF($A18&lt;&gt;"", SUMPRODUCT( --('Seznam družstev'!$B$7:$B$107='Seznam družstev'!$B18), --($C18 = $C$7:$C$107), --('Seznam družstev'!$M18 = 'Seznam družstev'!$M$7:$M$107),  --('Seznam družstev'!$L18 = 'Seznam družstev'!$L$7:$L$107),  --('Seznam družstev'!$K18 = 'Seznam družstev'!$K$7:$K$107),  --('Seznam družstev'!$J18 = 'Seznam družstev'!$J$7:$J$107), --('Seznam družstev'!$I18 ='Seznam družstev'!$I$7:$I$107),  --('Seznam družstev'!$H18 = 'Seznam družstev'!$H$7:$H$107), --('Seznam družstev'!$G18 = 'Seznam družstev'!$G$7:$G$107), --('Seznam družstev'!$F18 = 'Seznam družstev'!$F$7:$F$107), --('Seznam družstev'!$E18 &lt; 'Seznam družstev'!$E$7:$E$107)), "")</f>
        <v/>
      </c>
      <c r="M18" s="16" t="str">
        <f>IF($A18&lt;&gt;"", SUMPRODUCT( --('Seznam družstev'!$B$7:$B$107='Seznam družstev'!$B18), --($C18 = $C$7:$C$107), --('Seznam družstev'!$M18 = 'Seznam družstev'!$M$7:$M$107),  --('Seznam družstev'!$L18 = 'Seznam družstev'!$L$7:$L$107),  --('Seznam družstev'!$K18 = 'Seznam družstev'!$K$7:$K$107),  --('Seznam družstev'!$J18 = 'Seznam družstev'!$J$7:$J$107), --('Seznam družstev'!$I18 = 'Seznam družstev'!$I$7:$I$107),  --('Seznam družstev'!$H18 = 'Seznam družstev'!$H$7:$H$107),  --('Seznam družstev'!$G18 = 'Seznam družstev'!$G$7:$G$107), --('Seznam družstev'!$F18 = 'Seznam družstev'!$F$7:$F$107), --('Seznam družstev'!$E18 = 'Seznam družstev'!$E$7:$E$107), --('Seznam družstev'!$N18 &lt;'Seznam družstev'!$N$7:$N$107)), "")</f>
        <v/>
      </c>
      <c r="N18" s="16" t="str">
        <f t="shared" si="0"/>
        <v/>
      </c>
      <c r="O18" s="16" t="str">
        <f>IF(A18&lt;&gt;"", IF(ISNA(VLOOKUP('Seznam družstev'!$B18,Nastavení!$B$10:$F$22,5,FALSE)),N18,   N18 + VLOOKUP('Seznam družstev'!$B18,Nastavení!$B$10:$F$22,5,FALSE)), "")</f>
        <v/>
      </c>
      <c r="P18" s="16" t="str">
        <f>IF($A18 &lt;&gt;"", COUNTIF($O$7:$O18, $O18) -1, "")</f>
        <v/>
      </c>
      <c r="Q18" s="16" t="str">
        <f t="shared" si="1"/>
        <v/>
      </c>
      <c r="R18" s="16" t="str">
        <f>IF(A18&lt;&gt;"",  SUMPRODUCT(--('Seznam družstev'!$A$7:$A$50&lt;&gt;""),--('Seznam družstev'!$B$7:$B$50&lt;&gt;"MZ"),--('Seznam družstev'!$B$7:$B$50='Seznam družstev'!$B18),--($N$7:$N$50=$N18)),"")</f>
        <v/>
      </c>
    </row>
    <row r="19" spans="1:18" x14ac:dyDescent="0.25">
      <c r="A19" s="16" t="str">
        <f>IF('Seznam družstev'!A19&lt;&gt;"",'Seznam družstev'!A19,"")</f>
        <v/>
      </c>
      <c r="B19" s="16" t="str">
        <f>IF(A19&lt;&gt;"",IF( 'Seznam družstev'!$O19&lt;&gt;"",'Seznam družstev'!$O19, 0),"")</f>
        <v/>
      </c>
      <c r="C19" s="16" t="str">
        <f>IF($A19&lt;&gt;"", 1+SUMPRODUCT(--($A$7:$A$107&lt;&gt;""), --('Seznam družstev'!$B$7:$B$107='Seznam družstev'!$B19), --($B19 &lt; $B$7:$B$107)), "")</f>
        <v/>
      </c>
      <c r="D19" s="16" t="str">
        <f>IF($A19&lt;&gt;"", SUMPRODUCT( --('Seznam družstev'!$B$7:$B$107='Seznam družstev'!$B19), --($C19 = $C$7:$C$107),--('Seznam družstev'!$M19 &lt;'Seznam družstev'!$M$7:$M$107)), "")</f>
        <v/>
      </c>
      <c r="E19" s="16" t="str">
        <f>IF($A19&lt;&gt;"", SUMPRODUCT( --('Seznam družstev'!$B$7:$B$107='Seznam družstev'!$B19), --($C19 = $C$7:$C$107), --('Seznam družstev'!$M19 = 'Seznam družstev'!$M$7:$M$107),  --('Seznam družstev'!$L19 &lt; 'Seznam družstev'!$L$7:$L$107)), "")</f>
        <v/>
      </c>
      <c r="F19" s="16" t="str">
        <f>IF($A19&lt;&gt;"", SUMPRODUCT( --('Seznam družstev'!$B$7:$B$107='Seznam družstev'!$B19), --($C19 = $C$7:$C$107), --('Seznam družstev'!$M19 = 'Seznam družstev'!$M$7:$M$107),  --('Seznam družstev'!$L19 = 'Seznam družstev'!$L$7:$L$107),  --('Seznam družstev'!$K19 &lt; 'Seznam družstev'!$K$7:$K$107)), "")</f>
        <v/>
      </c>
      <c r="G19" s="16" t="str">
        <f>IF($A19&lt;&gt;"", SUMPRODUCT( --('Seznam družstev'!$B$7:$B$107='Seznam družstev'!$B19), --($C19 = $C$7:$C$107), --('Seznam družstev'!$M19 = 'Seznam družstev'!$M$7:$M$107),  --('Seznam družstev'!$L19 = 'Seznam družstev'!$L$7:$L$107),  --('Seznam družstev'!$K19 = 'Seznam družstev'!$K$7:$K$107),  --('Seznam družstev'!$J19 &lt; 'Seznam družstev'!$J$7:$J$107)), "")</f>
        <v/>
      </c>
      <c r="H19" s="16" t="str">
        <f>IF($A19&lt;&gt;"", SUMPRODUCT( --('Seznam družstev'!$B$7:$B$107='Seznam družstev'!$B19), --($C19 = $C$7:$C$107), --('Seznam družstev'!$M19 = 'Seznam družstev'!$M$7:$M$107),  --('Seznam družstev'!$L19 = 'Seznam družstev'!$L$7:$L$107),  --('Seznam družstev'!$K19 = 'Seznam družstev'!$K$7:$K$107),  --('Seznam družstev'!$J19 = 'Seznam družstev'!$J$7:$J$107), --('Seznam družstev'!$I19 &lt; 'Seznam družstev'!$I$7:$I$107)), "")</f>
        <v/>
      </c>
      <c r="I19" s="16" t="str">
        <f>IF($A19&lt;&gt;"", SUMPRODUCT( --('Seznam družstev'!$B$7:$B$107='Seznam družstev'!$B19), --($C19 = $C$7:$C$107), --('Seznam družstev'!$M19 = 'Seznam družstev'!$M$7:$M$107),  --('Seznam družstev'!$L19 = 'Seznam družstev'!$L$7:$L$107),  --('Seznam družstev'!$K19 = 'Seznam družstev'!$K$7:$K$107),  --('Seznam družstev'!$J19 = 'Seznam družstev'!$J$7:$J$107), --('Seznam družstev'!$I19 = 'Seznam družstev'!$I$7:$I$107), --('Seznam družstev'!$H19 &lt; 'Seznam družstev'!$H$7:$H$107)), "")</f>
        <v/>
      </c>
      <c r="J19" s="16" t="str">
        <f>IF($A19&lt;&gt;"", SUMPRODUCT( --('Seznam družstev'!$B$7:$B$107='Seznam družstev'!$B19), --($C19 = $C$7:$C$107), --('Seznam družstev'!$M19 = 'Seznam družstev'!$M$7:$M$107),  --('Seznam družstev'!$L19 = 'Seznam družstev'!$L$7:$L$107),  --('Seznam družstev'!$K19 = 'Seznam družstev'!$K$7:$K$107),  --('Seznam družstev'!$J19 = 'Seznam družstev'!$J$7:$J$107), --('Seznam družstev'!$I19 = 'Seznam družstev'!$I$7:$I$107),  --('Seznam družstev'!$H19 = 'Seznam družstev'!$H$7:$H$107),  --('Seznam družstev'!$G19 &lt; 'Seznam družstev'!$G$7:$G$107)), "")</f>
        <v/>
      </c>
      <c r="K19" s="16" t="str">
        <f>IF($A19&lt;&gt;"", SUMPRODUCT( --('Seznam družstev'!$B$7:$B$107='Seznam družstev'!$B19), --($C19 = $C$7:$C$107), --('Seznam družstev'!$M19 = 'Seznam družstev'!$M$7:$M$107),  --('Seznam družstev'!$L19 = 'Seznam družstev'!$L$7:$L$107),  --('Seznam družstev'!$K19 = 'Seznam družstev'!$K$7:$K$107),  --('Seznam družstev'!$J19 = 'Seznam družstev'!$J$7:$J$107), --('Seznam družstev'!$I19 = 'Seznam družstev'!$I$7:$I$107),  --('Seznam družstev'!$H19 = 'Seznam družstev'!$H$7:$H$107), --('Seznam družstev'!$G19 = 'Seznam družstev'!$G$7:$G$107), --('Seznam družstev'!$F19 &lt; 'Seznam družstev'!$F$7:$F$107)), "")</f>
        <v/>
      </c>
      <c r="L19" s="16" t="str">
        <f>IF($A19&lt;&gt;"", SUMPRODUCT( --('Seznam družstev'!$B$7:$B$107='Seznam družstev'!$B19), --($C19 = $C$7:$C$107), --('Seznam družstev'!$M19 = 'Seznam družstev'!$M$7:$M$107),  --('Seznam družstev'!$L19 = 'Seznam družstev'!$L$7:$L$107),  --('Seznam družstev'!$K19 = 'Seznam družstev'!$K$7:$K$107),  --('Seznam družstev'!$J19 = 'Seznam družstev'!$J$7:$J$107), --('Seznam družstev'!$I19 ='Seznam družstev'!$I$7:$I$107),  --('Seznam družstev'!$H19 = 'Seznam družstev'!$H$7:$H$107), --('Seznam družstev'!$G19 = 'Seznam družstev'!$G$7:$G$107), --('Seznam družstev'!$F19 = 'Seznam družstev'!$F$7:$F$107), --('Seznam družstev'!$E19 &lt; 'Seznam družstev'!$E$7:$E$107)), "")</f>
        <v/>
      </c>
      <c r="M19" s="16" t="str">
        <f>IF($A19&lt;&gt;"", SUMPRODUCT( --('Seznam družstev'!$B$7:$B$107='Seznam družstev'!$B19), --($C19 = $C$7:$C$107), --('Seznam družstev'!$M19 = 'Seznam družstev'!$M$7:$M$107),  --('Seznam družstev'!$L19 = 'Seznam družstev'!$L$7:$L$107),  --('Seznam družstev'!$K19 = 'Seznam družstev'!$K$7:$K$107),  --('Seznam družstev'!$J19 = 'Seznam družstev'!$J$7:$J$107), --('Seznam družstev'!$I19 = 'Seznam družstev'!$I$7:$I$107),  --('Seznam družstev'!$H19 = 'Seznam družstev'!$H$7:$H$107),  --('Seznam družstev'!$G19 = 'Seznam družstev'!$G$7:$G$107), --('Seznam družstev'!$F19 = 'Seznam družstev'!$F$7:$F$107), --('Seznam družstev'!$E19 = 'Seznam družstev'!$E$7:$E$107), --('Seznam družstev'!$N19 &lt;'Seznam družstev'!$N$7:$N$107)), "")</f>
        <v/>
      </c>
      <c r="N19" s="16" t="str">
        <f t="shared" si="0"/>
        <v/>
      </c>
      <c r="O19" s="16" t="str">
        <f>IF(A19&lt;&gt;"", IF(ISNA(VLOOKUP('Seznam družstev'!$B19,Nastavení!$B$10:$F$22,5,FALSE)),N19,   N19 + VLOOKUP('Seznam družstev'!$B19,Nastavení!$B$10:$F$22,5,FALSE)), "")</f>
        <v/>
      </c>
      <c r="P19" s="16" t="str">
        <f>IF($A19 &lt;&gt;"", COUNTIF($O$7:$O19, $O19) -1, "")</f>
        <v/>
      </c>
      <c r="Q19" s="16" t="str">
        <f t="shared" si="1"/>
        <v/>
      </c>
      <c r="R19" s="16" t="str">
        <f>IF(A19&lt;&gt;"",  SUMPRODUCT(--('Seznam družstev'!$A$7:$A$50&lt;&gt;""),--('Seznam družstev'!$B$7:$B$50&lt;&gt;"MZ"),--('Seznam družstev'!$B$7:$B$50='Seznam družstev'!$B19),--($N$7:$N$50=$N19)),"")</f>
        <v/>
      </c>
    </row>
    <row r="20" spans="1:18" x14ac:dyDescent="0.25">
      <c r="A20" s="16" t="str">
        <f>IF('Seznam družstev'!A20&lt;&gt;"",'Seznam družstev'!A20,"")</f>
        <v/>
      </c>
      <c r="B20" s="16" t="str">
        <f>IF(A20&lt;&gt;"",IF( 'Seznam družstev'!$O20&lt;&gt;"",'Seznam družstev'!$O20, 0),"")</f>
        <v/>
      </c>
      <c r="C20" s="16" t="str">
        <f>IF($A20&lt;&gt;"", 1+SUMPRODUCT(--($A$7:$A$107&lt;&gt;""), --('Seznam družstev'!$B$7:$B$107='Seznam družstev'!$B20), --($B20 &lt; $B$7:$B$107)), "")</f>
        <v/>
      </c>
      <c r="D20" s="16" t="str">
        <f>IF($A20&lt;&gt;"", SUMPRODUCT( --('Seznam družstev'!$B$7:$B$107='Seznam družstev'!$B20), --($C20 = $C$7:$C$107),--('Seznam družstev'!$M20 &lt;'Seznam družstev'!$M$7:$M$107)), "")</f>
        <v/>
      </c>
      <c r="E20" s="16" t="str">
        <f>IF($A20&lt;&gt;"", SUMPRODUCT( --('Seznam družstev'!$B$7:$B$107='Seznam družstev'!$B20), --($C20 = $C$7:$C$107), --('Seznam družstev'!$M20 = 'Seznam družstev'!$M$7:$M$107),  --('Seznam družstev'!$L20 &lt; 'Seznam družstev'!$L$7:$L$107)), "")</f>
        <v/>
      </c>
      <c r="F20" s="16" t="str">
        <f>IF($A20&lt;&gt;"", SUMPRODUCT( --('Seznam družstev'!$B$7:$B$107='Seznam družstev'!$B20), --($C20 = $C$7:$C$107), --('Seznam družstev'!$M20 = 'Seznam družstev'!$M$7:$M$107),  --('Seznam družstev'!$L20 = 'Seznam družstev'!$L$7:$L$107),  --('Seznam družstev'!$K20 &lt; 'Seznam družstev'!$K$7:$K$107)), "")</f>
        <v/>
      </c>
      <c r="G20" s="16" t="str">
        <f>IF($A20&lt;&gt;"", SUMPRODUCT( --('Seznam družstev'!$B$7:$B$107='Seznam družstev'!$B20), --($C20 = $C$7:$C$107), --('Seznam družstev'!$M20 = 'Seznam družstev'!$M$7:$M$107),  --('Seznam družstev'!$L20 = 'Seznam družstev'!$L$7:$L$107),  --('Seznam družstev'!$K20 = 'Seznam družstev'!$K$7:$K$107),  --('Seznam družstev'!$J20 &lt; 'Seznam družstev'!$J$7:$J$107)), "")</f>
        <v/>
      </c>
      <c r="H20" s="16" t="str">
        <f>IF($A20&lt;&gt;"", SUMPRODUCT( --('Seznam družstev'!$B$7:$B$107='Seznam družstev'!$B20), --($C20 = $C$7:$C$107), --('Seznam družstev'!$M20 = 'Seznam družstev'!$M$7:$M$107),  --('Seznam družstev'!$L20 = 'Seznam družstev'!$L$7:$L$107),  --('Seznam družstev'!$K20 = 'Seznam družstev'!$K$7:$K$107),  --('Seznam družstev'!$J20 = 'Seznam družstev'!$J$7:$J$107), --('Seznam družstev'!$I20 &lt; 'Seznam družstev'!$I$7:$I$107)), "")</f>
        <v/>
      </c>
      <c r="I20" s="16" t="str">
        <f>IF($A20&lt;&gt;"", SUMPRODUCT( --('Seznam družstev'!$B$7:$B$107='Seznam družstev'!$B20), --($C20 = $C$7:$C$107), --('Seznam družstev'!$M20 = 'Seznam družstev'!$M$7:$M$107),  --('Seznam družstev'!$L20 = 'Seznam družstev'!$L$7:$L$107),  --('Seznam družstev'!$K20 = 'Seznam družstev'!$K$7:$K$107),  --('Seznam družstev'!$J20 = 'Seznam družstev'!$J$7:$J$107), --('Seznam družstev'!$I20 = 'Seznam družstev'!$I$7:$I$107), --('Seznam družstev'!$H20 &lt; 'Seznam družstev'!$H$7:$H$107)), "")</f>
        <v/>
      </c>
      <c r="J20" s="16" t="str">
        <f>IF($A20&lt;&gt;"", SUMPRODUCT( --('Seznam družstev'!$B$7:$B$107='Seznam družstev'!$B20), --($C20 = $C$7:$C$107), --('Seznam družstev'!$M20 = 'Seznam družstev'!$M$7:$M$107),  --('Seznam družstev'!$L20 = 'Seznam družstev'!$L$7:$L$107),  --('Seznam družstev'!$K20 = 'Seznam družstev'!$K$7:$K$107),  --('Seznam družstev'!$J20 = 'Seznam družstev'!$J$7:$J$107), --('Seznam družstev'!$I20 = 'Seznam družstev'!$I$7:$I$107),  --('Seznam družstev'!$H20 = 'Seznam družstev'!$H$7:$H$107),  --('Seznam družstev'!$G20 &lt; 'Seznam družstev'!$G$7:$G$107)), "")</f>
        <v/>
      </c>
      <c r="K20" s="16" t="str">
        <f>IF($A20&lt;&gt;"", SUMPRODUCT( --('Seznam družstev'!$B$7:$B$107='Seznam družstev'!$B20), --($C20 = $C$7:$C$107), --('Seznam družstev'!$M20 = 'Seznam družstev'!$M$7:$M$107),  --('Seznam družstev'!$L20 = 'Seznam družstev'!$L$7:$L$107),  --('Seznam družstev'!$K20 = 'Seznam družstev'!$K$7:$K$107),  --('Seznam družstev'!$J20 = 'Seznam družstev'!$J$7:$J$107), --('Seznam družstev'!$I20 = 'Seznam družstev'!$I$7:$I$107),  --('Seznam družstev'!$H20 = 'Seznam družstev'!$H$7:$H$107), --('Seznam družstev'!$G20 = 'Seznam družstev'!$G$7:$G$107), --('Seznam družstev'!$F20 &lt; 'Seznam družstev'!$F$7:$F$107)), "")</f>
        <v/>
      </c>
      <c r="L20" s="16" t="str">
        <f>IF($A20&lt;&gt;"", SUMPRODUCT( --('Seznam družstev'!$B$7:$B$107='Seznam družstev'!$B20), --($C20 = $C$7:$C$107), --('Seznam družstev'!$M20 = 'Seznam družstev'!$M$7:$M$107),  --('Seznam družstev'!$L20 = 'Seznam družstev'!$L$7:$L$107),  --('Seznam družstev'!$K20 = 'Seznam družstev'!$K$7:$K$107),  --('Seznam družstev'!$J20 = 'Seznam družstev'!$J$7:$J$107), --('Seznam družstev'!$I20 ='Seznam družstev'!$I$7:$I$107),  --('Seznam družstev'!$H20 = 'Seznam družstev'!$H$7:$H$107), --('Seznam družstev'!$G20 = 'Seznam družstev'!$G$7:$G$107), --('Seznam družstev'!$F20 = 'Seznam družstev'!$F$7:$F$107), --('Seznam družstev'!$E20 &lt; 'Seznam družstev'!$E$7:$E$107)), "")</f>
        <v/>
      </c>
      <c r="M20" s="16" t="str">
        <f>IF($A20&lt;&gt;"", SUMPRODUCT( --('Seznam družstev'!$B$7:$B$107='Seznam družstev'!$B20), --($C20 = $C$7:$C$107), --('Seznam družstev'!$M20 = 'Seznam družstev'!$M$7:$M$107),  --('Seznam družstev'!$L20 = 'Seznam družstev'!$L$7:$L$107),  --('Seznam družstev'!$K20 = 'Seznam družstev'!$K$7:$K$107),  --('Seznam družstev'!$J20 = 'Seznam družstev'!$J$7:$J$107), --('Seznam družstev'!$I20 = 'Seznam družstev'!$I$7:$I$107),  --('Seznam družstev'!$H20 = 'Seznam družstev'!$H$7:$H$107),  --('Seznam družstev'!$G20 = 'Seznam družstev'!$G$7:$G$107), --('Seznam družstev'!$F20 = 'Seznam družstev'!$F$7:$F$107), --('Seznam družstev'!$E20 = 'Seznam družstev'!$E$7:$E$107), --('Seznam družstev'!$N20 &lt;'Seznam družstev'!$N$7:$N$107)), "")</f>
        <v/>
      </c>
      <c r="N20" s="16" t="str">
        <f t="shared" si="0"/>
        <v/>
      </c>
      <c r="O20" s="16" t="str">
        <f>IF(A20&lt;&gt;"", IF(ISNA(VLOOKUP('Seznam družstev'!$B20,Nastavení!$B$10:$F$22,5,FALSE)),N20,   N20 + VLOOKUP('Seznam družstev'!$B20,Nastavení!$B$10:$F$22,5,FALSE)), "")</f>
        <v/>
      </c>
      <c r="P20" s="16" t="str">
        <f>IF($A20 &lt;&gt;"", COUNTIF($O$7:$O20, $O20) -1, "")</f>
        <v/>
      </c>
      <c r="Q20" s="16" t="str">
        <f t="shared" si="1"/>
        <v/>
      </c>
      <c r="R20" s="16" t="str">
        <f>IF(A20&lt;&gt;"",  SUMPRODUCT(--('Seznam družstev'!$A$7:$A$50&lt;&gt;""),--('Seznam družstev'!$B$7:$B$50&lt;&gt;"MZ"),--('Seznam družstev'!$B$7:$B$50='Seznam družstev'!$B20),--($N$7:$N$50=$N20)),"")</f>
        <v/>
      </c>
    </row>
    <row r="21" spans="1:18" x14ac:dyDescent="0.25">
      <c r="A21" s="16" t="str">
        <f>IF('Seznam družstev'!A21&lt;&gt;"",'Seznam družstev'!A21,"")</f>
        <v/>
      </c>
      <c r="B21" s="16" t="str">
        <f>IF(A21&lt;&gt;"",IF( 'Seznam družstev'!$O21&lt;&gt;"",'Seznam družstev'!$O21, 0),"")</f>
        <v/>
      </c>
      <c r="C21" s="16" t="str">
        <f>IF($A21&lt;&gt;"", 1+SUMPRODUCT(--($A$7:$A$107&lt;&gt;""), --('Seznam družstev'!$B$7:$B$107='Seznam družstev'!$B21), --($B21 &lt; $B$7:$B$107)), "")</f>
        <v/>
      </c>
      <c r="D21" s="16" t="str">
        <f>IF($A21&lt;&gt;"", SUMPRODUCT( --('Seznam družstev'!$B$7:$B$107='Seznam družstev'!$B21), --($C21 = $C$7:$C$107),--('Seznam družstev'!$M21 &lt;'Seznam družstev'!$M$7:$M$107)), "")</f>
        <v/>
      </c>
      <c r="E21" s="16" t="str">
        <f>IF($A21&lt;&gt;"", SUMPRODUCT( --('Seznam družstev'!$B$7:$B$107='Seznam družstev'!$B21), --($C21 = $C$7:$C$107), --('Seznam družstev'!$M21 = 'Seznam družstev'!$M$7:$M$107),  --('Seznam družstev'!$L21 &lt; 'Seznam družstev'!$L$7:$L$107)), "")</f>
        <v/>
      </c>
      <c r="F21" s="16" t="str">
        <f>IF($A21&lt;&gt;"", SUMPRODUCT( --('Seznam družstev'!$B$7:$B$107='Seznam družstev'!$B21), --($C21 = $C$7:$C$107), --('Seznam družstev'!$M21 = 'Seznam družstev'!$M$7:$M$107),  --('Seznam družstev'!$L21 = 'Seznam družstev'!$L$7:$L$107),  --('Seznam družstev'!$K21 &lt; 'Seznam družstev'!$K$7:$K$107)), "")</f>
        <v/>
      </c>
      <c r="G21" s="16" t="str">
        <f>IF($A21&lt;&gt;"", SUMPRODUCT( --('Seznam družstev'!$B$7:$B$107='Seznam družstev'!$B21), --($C21 = $C$7:$C$107), --('Seznam družstev'!$M21 = 'Seznam družstev'!$M$7:$M$107),  --('Seznam družstev'!$L21 = 'Seznam družstev'!$L$7:$L$107),  --('Seznam družstev'!$K21 = 'Seznam družstev'!$K$7:$K$107),  --('Seznam družstev'!$J21 &lt; 'Seznam družstev'!$J$7:$J$107)), "")</f>
        <v/>
      </c>
      <c r="H21" s="16" t="str">
        <f>IF($A21&lt;&gt;"", SUMPRODUCT( --('Seznam družstev'!$B$7:$B$107='Seznam družstev'!$B21), --($C21 = $C$7:$C$107), --('Seznam družstev'!$M21 = 'Seznam družstev'!$M$7:$M$107),  --('Seznam družstev'!$L21 = 'Seznam družstev'!$L$7:$L$107),  --('Seznam družstev'!$K21 = 'Seznam družstev'!$K$7:$K$107),  --('Seznam družstev'!$J21 = 'Seznam družstev'!$J$7:$J$107), --('Seznam družstev'!$I21 &lt; 'Seznam družstev'!$I$7:$I$107)), "")</f>
        <v/>
      </c>
      <c r="I21" s="16" t="str">
        <f>IF($A21&lt;&gt;"", SUMPRODUCT( --('Seznam družstev'!$B$7:$B$107='Seznam družstev'!$B21), --($C21 = $C$7:$C$107), --('Seznam družstev'!$M21 = 'Seznam družstev'!$M$7:$M$107),  --('Seznam družstev'!$L21 = 'Seznam družstev'!$L$7:$L$107),  --('Seznam družstev'!$K21 = 'Seznam družstev'!$K$7:$K$107),  --('Seznam družstev'!$J21 = 'Seznam družstev'!$J$7:$J$107), --('Seznam družstev'!$I21 = 'Seznam družstev'!$I$7:$I$107), --('Seznam družstev'!$H21 &lt; 'Seznam družstev'!$H$7:$H$107)), "")</f>
        <v/>
      </c>
      <c r="J21" s="16" t="str">
        <f>IF($A21&lt;&gt;"", SUMPRODUCT( --('Seznam družstev'!$B$7:$B$107='Seznam družstev'!$B21), --($C21 = $C$7:$C$107), --('Seznam družstev'!$M21 = 'Seznam družstev'!$M$7:$M$107),  --('Seznam družstev'!$L21 = 'Seznam družstev'!$L$7:$L$107),  --('Seznam družstev'!$K21 = 'Seznam družstev'!$K$7:$K$107),  --('Seznam družstev'!$J21 = 'Seznam družstev'!$J$7:$J$107), --('Seznam družstev'!$I21 = 'Seznam družstev'!$I$7:$I$107),  --('Seznam družstev'!$H21 = 'Seznam družstev'!$H$7:$H$107),  --('Seznam družstev'!$G21 &lt; 'Seznam družstev'!$G$7:$G$107)), "")</f>
        <v/>
      </c>
      <c r="K21" s="16" t="str">
        <f>IF($A21&lt;&gt;"", SUMPRODUCT( --('Seznam družstev'!$B$7:$B$107='Seznam družstev'!$B21), --($C21 = $C$7:$C$107), --('Seznam družstev'!$M21 = 'Seznam družstev'!$M$7:$M$107),  --('Seznam družstev'!$L21 = 'Seznam družstev'!$L$7:$L$107),  --('Seznam družstev'!$K21 = 'Seznam družstev'!$K$7:$K$107),  --('Seznam družstev'!$J21 = 'Seznam družstev'!$J$7:$J$107), --('Seznam družstev'!$I21 = 'Seznam družstev'!$I$7:$I$107),  --('Seznam družstev'!$H21 = 'Seznam družstev'!$H$7:$H$107), --('Seznam družstev'!$G21 = 'Seznam družstev'!$G$7:$G$107), --('Seznam družstev'!$F21 &lt; 'Seznam družstev'!$F$7:$F$107)), "")</f>
        <v/>
      </c>
      <c r="L21" s="16" t="str">
        <f>IF($A21&lt;&gt;"", SUMPRODUCT( --('Seznam družstev'!$B$7:$B$107='Seznam družstev'!$B21), --($C21 = $C$7:$C$107), --('Seznam družstev'!$M21 = 'Seznam družstev'!$M$7:$M$107),  --('Seznam družstev'!$L21 = 'Seznam družstev'!$L$7:$L$107),  --('Seznam družstev'!$K21 = 'Seznam družstev'!$K$7:$K$107),  --('Seznam družstev'!$J21 = 'Seznam družstev'!$J$7:$J$107), --('Seznam družstev'!$I21 ='Seznam družstev'!$I$7:$I$107),  --('Seznam družstev'!$H21 = 'Seznam družstev'!$H$7:$H$107), --('Seznam družstev'!$G21 = 'Seznam družstev'!$G$7:$G$107), --('Seznam družstev'!$F21 = 'Seznam družstev'!$F$7:$F$107), --('Seznam družstev'!$E21 &lt; 'Seznam družstev'!$E$7:$E$107)), "")</f>
        <v/>
      </c>
      <c r="M21" s="16" t="str">
        <f>IF($A21&lt;&gt;"", SUMPRODUCT( --('Seznam družstev'!$B$7:$B$107='Seznam družstev'!$B21), --($C21 = $C$7:$C$107), --('Seznam družstev'!$M21 = 'Seznam družstev'!$M$7:$M$107),  --('Seznam družstev'!$L21 = 'Seznam družstev'!$L$7:$L$107),  --('Seznam družstev'!$K21 = 'Seznam družstev'!$K$7:$K$107),  --('Seznam družstev'!$J21 = 'Seznam družstev'!$J$7:$J$107), --('Seznam družstev'!$I21 = 'Seznam družstev'!$I$7:$I$107),  --('Seznam družstev'!$H21 = 'Seznam družstev'!$H$7:$H$107),  --('Seznam družstev'!$G21 = 'Seznam družstev'!$G$7:$G$107), --('Seznam družstev'!$F21 = 'Seznam družstev'!$F$7:$F$107), --('Seznam družstev'!$E21 = 'Seznam družstev'!$E$7:$E$107), --('Seznam družstev'!$N21 &lt;'Seznam družstev'!$N$7:$N$107)), "")</f>
        <v/>
      </c>
      <c r="N21" s="16" t="str">
        <f t="shared" si="0"/>
        <v/>
      </c>
      <c r="O21" s="16" t="str">
        <f>IF(A21&lt;&gt;"", IF(ISNA(VLOOKUP('Seznam družstev'!$B21,Nastavení!$B$10:$F$22,5,FALSE)),N21,   N21 + VLOOKUP('Seznam družstev'!$B21,Nastavení!$B$10:$F$22,5,FALSE)), "")</f>
        <v/>
      </c>
      <c r="P21" s="16" t="str">
        <f>IF($A21 &lt;&gt;"", COUNTIF($O$7:$O21, $O21) -1, "")</f>
        <v/>
      </c>
      <c r="Q21" s="16" t="str">
        <f t="shared" si="1"/>
        <v/>
      </c>
      <c r="R21" s="16" t="str">
        <f>IF(A21&lt;&gt;"",  SUMPRODUCT(--('Seznam družstev'!$A$7:$A$50&lt;&gt;""),--('Seznam družstev'!$B$7:$B$50&lt;&gt;"MZ"),--('Seznam družstev'!$B$7:$B$50='Seznam družstev'!$B21),--($N$7:$N$50=$N21)),"")</f>
        <v/>
      </c>
    </row>
    <row r="22" spans="1:18" x14ac:dyDescent="0.25">
      <c r="A22" s="16" t="str">
        <f>IF('Seznam družstev'!A22&lt;&gt;"",'Seznam družstev'!A22,"")</f>
        <v/>
      </c>
      <c r="B22" s="16" t="str">
        <f>IF(A22&lt;&gt;"",IF( 'Seznam družstev'!$O22&lt;&gt;"",'Seznam družstev'!$O22, 0),"")</f>
        <v/>
      </c>
      <c r="C22" s="16" t="str">
        <f>IF($A22&lt;&gt;"", 1+SUMPRODUCT(--($A$7:$A$107&lt;&gt;""), --('Seznam družstev'!$B$7:$B$107='Seznam družstev'!$B22), --($B22 &lt; $B$7:$B$107)), "")</f>
        <v/>
      </c>
      <c r="D22" s="16" t="str">
        <f>IF($A22&lt;&gt;"", SUMPRODUCT( --('Seznam družstev'!$B$7:$B$107='Seznam družstev'!$B22), --($C22 = $C$7:$C$107),--('Seznam družstev'!$M22 &lt;'Seznam družstev'!$M$7:$M$107)), "")</f>
        <v/>
      </c>
      <c r="E22" s="16" t="str">
        <f>IF($A22&lt;&gt;"", SUMPRODUCT( --('Seznam družstev'!$B$7:$B$107='Seznam družstev'!$B22), --($C22 = $C$7:$C$107), --('Seznam družstev'!$M22 = 'Seznam družstev'!$M$7:$M$107),  --('Seznam družstev'!$L22 &lt; 'Seznam družstev'!$L$7:$L$107)), "")</f>
        <v/>
      </c>
      <c r="F22" s="16" t="str">
        <f>IF($A22&lt;&gt;"", SUMPRODUCT( --('Seznam družstev'!$B$7:$B$107='Seznam družstev'!$B22), --($C22 = $C$7:$C$107), --('Seznam družstev'!$M22 = 'Seznam družstev'!$M$7:$M$107),  --('Seznam družstev'!$L22 = 'Seznam družstev'!$L$7:$L$107),  --('Seznam družstev'!$K22 &lt; 'Seznam družstev'!$K$7:$K$107)), "")</f>
        <v/>
      </c>
      <c r="G22" s="16" t="str">
        <f>IF($A22&lt;&gt;"", SUMPRODUCT( --('Seznam družstev'!$B$7:$B$107='Seznam družstev'!$B22), --($C22 = $C$7:$C$107), --('Seznam družstev'!$M22 = 'Seznam družstev'!$M$7:$M$107),  --('Seznam družstev'!$L22 = 'Seznam družstev'!$L$7:$L$107),  --('Seznam družstev'!$K22 = 'Seznam družstev'!$K$7:$K$107),  --('Seznam družstev'!$J22 &lt; 'Seznam družstev'!$J$7:$J$107)), "")</f>
        <v/>
      </c>
      <c r="H22" s="16" t="str">
        <f>IF($A22&lt;&gt;"", SUMPRODUCT( --('Seznam družstev'!$B$7:$B$107='Seznam družstev'!$B22), --($C22 = $C$7:$C$107), --('Seznam družstev'!$M22 = 'Seznam družstev'!$M$7:$M$107),  --('Seznam družstev'!$L22 = 'Seznam družstev'!$L$7:$L$107),  --('Seznam družstev'!$K22 = 'Seznam družstev'!$K$7:$K$107),  --('Seznam družstev'!$J22 = 'Seznam družstev'!$J$7:$J$107), --('Seznam družstev'!$I22 &lt; 'Seznam družstev'!$I$7:$I$107)), "")</f>
        <v/>
      </c>
      <c r="I22" s="16" t="str">
        <f>IF($A22&lt;&gt;"", SUMPRODUCT( --('Seznam družstev'!$B$7:$B$107='Seznam družstev'!$B22), --($C22 = $C$7:$C$107), --('Seznam družstev'!$M22 = 'Seznam družstev'!$M$7:$M$107),  --('Seznam družstev'!$L22 = 'Seznam družstev'!$L$7:$L$107),  --('Seznam družstev'!$K22 = 'Seznam družstev'!$K$7:$K$107),  --('Seznam družstev'!$J22 = 'Seznam družstev'!$J$7:$J$107), --('Seznam družstev'!$I22 = 'Seznam družstev'!$I$7:$I$107), --('Seznam družstev'!$H22 &lt; 'Seznam družstev'!$H$7:$H$107)), "")</f>
        <v/>
      </c>
      <c r="J22" s="16" t="str">
        <f>IF($A22&lt;&gt;"", SUMPRODUCT( --('Seznam družstev'!$B$7:$B$107='Seznam družstev'!$B22), --($C22 = $C$7:$C$107), --('Seznam družstev'!$M22 = 'Seznam družstev'!$M$7:$M$107),  --('Seznam družstev'!$L22 = 'Seznam družstev'!$L$7:$L$107),  --('Seznam družstev'!$K22 = 'Seznam družstev'!$K$7:$K$107),  --('Seznam družstev'!$J22 = 'Seznam družstev'!$J$7:$J$107), --('Seznam družstev'!$I22 = 'Seznam družstev'!$I$7:$I$107),  --('Seznam družstev'!$H22 = 'Seznam družstev'!$H$7:$H$107),  --('Seznam družstev'!$G22 &lt; 'Seznam družstev'!$G$7:$G$107)), "")</f>
        <v/>
      </c>
      <c r="K22" s="16" t="str">
        <f>IF($A22&lt;&gt;"", SUMPRODUCT( --('Seznam družstev'!$B$7:$B$107='Seznam družstev'!$B22), --($C22 = $C$7:$C$107), --('Seznam družstev'!$M22 = 'Seznam družstev'!$M$7:$M$107),  --('Seznam družstev'!$L22 = 'Seznam družstev'!$L$7:$L$107),  --('Seznam družstev'!$K22 = 'Seznam družstev'!$K$7:$K$107),  --('Seznam družstev'!$J22 = 'Seznam družstev'!$J$7:$J$107), --('Seznam družstev'!$I22 = 'Seznam družstev'!$I$7:$I$107),  --('Seznam družstev'!$H22 = 'Seznam družstev'!$H$7:$H$107), --('Seznam družstev'!$G22 = 'Seznam družstev'!$G$7:$G$107), --('Seznam družstev'!$F22 &lt; 'Seznam družstev'!$F$7:$F$107)), "")</f>
        <v/>
      </c>
      <c r="L22" s="16" t="str">
        <f>IF($A22&lt;&gt;"", SUMPRODUCT( --('Seznam družstev'!$B$7:$B$107='Seznam družstev'!$B22), --($C22 = $C$7:$C$107), --('Seznam družstev'!$M22 = 'Seznam družstev'!$M$7:$M$107),  --('Seznam družstev'!$L22 = 'Seznam družstev'!$L$7:$L$107),  --('Seznam družstev'!$K22 = 'Seznam družstev'!$K$7:$K$107),  --('Seznam družstev'!$J22 = 'Seznam družstev'!$J$7:$J$107), --('Seznam družstev'!$I22 ='Seznam družstev'!$I$7:$I$107),  --('Seznam družstev'!$H22 = 'Seznam družstev'!$H$7:$H$107), --('Seznam družstev'!$G22 = 'Seznam družstev'!$G$7:$G$107), --('Seznam družstev'!$F22 = 'Seznam družstev'!$F$7:$F$107), --('Seznam družstev'!$E22 &lt; 'Seznam družstev'!$E$7:$E$107)), "")</f>
        <v/>
      </c>
      <c r="M22" s="16" t="str">
        <f>IF($A22&lt;&gt;"", SUMPRODUCT( --('Seznam družstev'!$B$7:$B$107='Seznam družstev'!$B22), --($C22 = $C$7:$C$107), --('Seznam družstev'!$M22 = 'Seznam družstev'!$M$7:$M$107),  --('Seznam družstev'!$L22 = 'Seznam družstev'!$L$7:$L$107),  --('Seznam družstev'!$K22 = 'Seznam družstev'!$K$7:$K$107),  --('Seznam družstev'!$J22 = 'Seznam družstev'!$J$7:$J$107), --('Seznam družstev'!$I22 = 'Seznam družstev'!$I$7:$I$107),  --('Seznam družstev'!$H22 = 'Seznam družstev'!$H$7:$H$107),  --('Seznam družstev'!$G22 = 'Seznam družstev'!$G$7:$G$107), --('Seznam družstev'!$F22 = 'Seznam družstev'!$F$7:$F$107), --('Seznam družstev'!$E22 = 'Seznam družstev'!$E$7:$E$107), --('Seznam družstev'!$N22 &lt;'Seznam družstev'!$N$7:$N$107)), "")</f>
        <v/>
      </c>
      <c r="N22" s="16" t="str">
        <f t="shared" si="0"/>
        <v/>
      </c>
      <c r="O22" s="16" t="str">
        <f>IF(A22&lt;&gt;"", IF(ISNA(VLOOKUP('Seznam družstev'!$B22,Nastavení!$B$10:$F$22,5,FALSE)),N22,   N22 + VLOOKUP('Seznam družstev'!$B22,Nastavení!$B$10:$F$22,5,FALSE)), "")</f>
        <v/>
      </c>
      <c r="P22" s="16" t="str">
        <f>IF($A22 &lt;&gt;"", COUNTIF($O$7:$O22, $O22) -1, "")</f>
        <v/>
      </c>
      <c r="Q22" s="16" t="str">
        <f t="shared" si="1"/>
        <v/>
      </c>
      <c r="R22" s="16" t="str">
        <f>IF(A22&lt;&gt;"",  SUMPRODUCT(--('Seznam družstev'!$A$7:$A$50&lt;&gt;""),--('Seznam družstev'!$B$7:$B$50&lt;&gt;"MZ"),--('Seznam družstev'!$B$7:$B$50='Seznam družstev'!$B22),--($N$7:$N$50=$N22)),"")</f>
        <v/>
      </c>
    </row>
    <row r="23" spans="1:18" x14ac:dyDescent="0.25">
      <c r="A23" s="16" t="str">
        <f>IF('Seznam družstev'!A23&lt;&gt;"",'Seznam družstev'!A23,"")</f>
        <v/>
      </c>
      <c r="B23" s="16" t="str">
        <f>IF(A23&lt;&gt;"",IF( 'Seznam družstev'!$O23&lt;&gt;"",'Seznam družstev'!$O23, 0),"")</f>
        <v/>
      </c>
      <c r="C23" s="16" t="str">
        <f>IF($A23&lt;&gt;"", 1+SUMPRODUCT(--($A$7:$A$107&lt;&gt;""), --('Seznam družstev'!$B$7:$B$107='Seznam družstev'!$B23), --($B23 &lt; $B$7:$B$107)), "")</f>
        <v/>
      </c>
      <c r="D23" s="16" t="str">
        <f>IF($A23&lt;&gt;"", SUMPRODUCT( --('Seznam družstev'!$B$7:$B$107='Seznam družstev'!$B23), --($C23 = $C$7:$C$107),--('Seznam družstev'!$M23 &lt;'Seznam družstev'!$M$7:$M$107)), "")</f>
        <v/>
      </c>
      <c r="E23" s="16" t="str">
        <f>IF($A23&lt;&gt;"", SUMPRODUCT( --('Seznam družstev'!$B$7:$B$107='Seznam družstev'!$B23), --($C23 = $C$7:$C$107), --('Seznam družstev'!$M23 = 'Seznam družstev'!$M$7:$M$107),  --('Seznam družstev'!$L23 &lt; 'Seznam družstev'!$L$7:$L$107)), "")</f>
        <v/>
      </c>
      <c r="F23" s="16" t="str">
        <f>IF($A23&lt;&gt;"", SUMPRODUCT( --('Seznam družstev'!$B$7:$B$107='Seznam družstev'!$B23), --($C23 = $C$7:$C$107), --('Seznam družstev'!$M23 = 'Seznam družstev'!$M$7:$M$107),  --('Seznam družstev'!$L23 = 'Seznam družstev'!$L$7:$L$107),  --('Seznam družstev'!$K23 &lt; 'Seznam družstev'!$K$7:$K$107)), "")</f>
        <v/>
      </c>
      <c r="G23" s="16" t="str">
        <f>IF($A23&lt;&gt;"", SUMPRODUCT( --('Seznam družstev'!$B$7:$B$107='Seznam družstev'!$B23), --($C23 = $C$7:$C$107), --('Seznam družstev'!$M23 = 'Seznam družstev'!$M$7:$M$107),  --('Seznam družstev'!$L23 = 'Seznam družstev'!$L$7:$L$107),  --('Seznam družstev'!$K23 = 'Seznam družstev'!$K$7:$K$107),  --('Seznam družstev'!$J23 &lt; 'Seznam družstev'!$J$7:$J$107)), "")</f>
        <v/>
      </c>
      <c r="H23" s="16" t="str">
        <f>IF($A23&lt;&gt;"", SUMPRODUCT( --('Seznam družstev'!$B$7:$B$107='Seznam družstev'!$B23), --($C23 = $C$7:$C$107), --('Seznam družstev'!$M23 = 'Seznam družstev'!$M$7:$M$107),  --('Seznam družstev'!$L23 = 'Seznam družstev'!$L$7:$L$107),  --('Seznam družstev'!$K23 = 'Seznam družstev'!$K$7:$K$107),  --('Seznam družstev'!$J23 = 'Seznam družstev'!$J$7:$J$107), --('Seznam družstev'!$I23 &lt; 'Seznam družstev'!$I$7:$I$107)), "")</f>
        <v/>
      </c>
      <c r="I23" s="16" t="str">
        <f>IF($A23&lt;&gt;"", SUMPRODUCT( --('Seznam družstev'!$B$7:$B$107='Seznam družstev'!$B23), --($C23 = $C$7:$C$107), --('Seznam družstev'!$M23 = 'Seznam družstev'!$M$7:$M$107),  --('Seznam družstev'!$L23 = 'Seznam družstev'!$L$7:$L$107),  --('Seznam družstev'!$K23 = 'Seznam družstev'!$K$7:$K$107),  --('Seznam družstev'!$J23 = 'Seznam družstev'!$J$7:$J$107), --('Seznam družstev'!$I23 = 'Seznam družstev'!$I$7:$I$107), --('Seznam družstev'!$H23 &lt; 'Seznam družstev'!$H$7:$H$107)), "")</f>
        <v/>
      </c>
      <c r="J23" s="16" t="str">
        <f>IF($A23&lt;&gt;"", SUMPRODUCT( --('Seznam družstev'!$B$7:$B$107='Seznam družstev'!$B23), --($C23 = $C$7:$C$107), --('Seznam družstev'!$M23 = 'Seznam družstev'!$M$7:$M$107),  --('Seznam družstev'!$L23 = 'Seznam družstev'!$L$7:$L$107),  --('Seznam družstev'!$K23 = 'Seznam družstev'!$K$7:$K$107),  --('Seznam družstev'!$J23 = 'Seznam družstev'!$J$7:$J$107), --('Seznam družstev'!$I23 = 'Seznam družstev'!$I$7:$I$107),  --('Seznam družstev'!$H23 = 'Seznam družstev'!$H$7:$H$107),  --('Seznam družstev'!$G23 &lt; 'Seznam družstev'!$G$7:$G$107)), "")</f>
        <v/>
      </c>
      <c r="K23" s="16" t="str">
        <f>IF($A23&lt;&gt;"", SUMPRODUCT( --('Seznam družstev'!$B$7:$B$107='Seznam družstev'!$B23), --($C23 = $C$7:$C$107), --('Seznam družstev'!$M23 = 'Seznam družstev'!$M$7:$M$107),  --('Seznam družstev'!$L23 = 'Seznam družstev'!$L$7:$L$107),  --('Seznam družstev'!$K23 = 'Seznam družstev'!$K$7:$K$107),  --('Seznam družstev'!$J23 = 'Seznam družstev'!$J$7:$J$107), --('Seznam družstev'!$I23 = 'Seznam družstev'!$I$7:$I$107),  --('Seznam družstev'!$H23 = 'Seznam družstev'!$H$7:$H$107), --('Seznam družstev'!$G23 = 'Seznam družstev'!$G$7:$G$107), --('Seznam družstev'!$F23 &lt; 'Seznam družstev'!$F$7:$F$107)), "")</f>
        <v/>
      </c>
      <c r="L23" s="16" t="str">
        <f>IF($A23&lt;&gt;"", SUMPRODUCT( --('Seznam družstev'!$B$7:$B$107='Seznam družstev'!$B23), --($C23 = $C$7:$C$107), --('Seznam družstev'!$M23 = 'Seznam družstev'!$M$7:$M$107),  --('Seznam družstev'!$L23 = 'Seznam družstev'!$L$7:$L$107),  --('Seznam družstev'!$K23 = 'Seznam družstev'!$K$7:$K$107),  --('Seznam družstev'!$J23 = 'Seznam družstev'!$J$7:$J$107), --('Seznam družstev'!$I23 ='Seznam družstev'!$I$7:$I$107),  --('Seznam družstev'!$H23 = 'Seznam družstev'!$H$7:$H$107), --('Seznam družstev'!$G23 = 'Seznam družstev'!$G$7:$G$107), --('Seznam družstev'!$F23 = 'Seznam družstev'!$F$7:$F$107), --('Seznam družstev'!$E23 &lt; 'Seznam družstev'!$E$7:$E$107)), "")</f>
        <v/>
      </c>
      <c r="M23" s="16" t="str">
        <f>IF($A23&lt;&gt;"", SUMPRODUCT( --('Seznam družstev'!$B$7:$B$107='Seznam družstev'!$B23), --($C23 = $C$7:$C$107), --('Seznam družstev'!$M23 = 'Seznam družstev'!$M$7:$M$107),  --('Seznam družstev'!$L23 = 'Seznam družstev'!$L$7:$L$107),  --('Seznam družstev'!$K23 = 'Seznam družstev'!$K$7:$K$107),  --('Seznam družstev'!$J23 = 'Seznam družstev'!$J$7:$J$107), --('Seznam družstev'!$I23 = 'Seznam družstev'!$I$7:$I$107),  --('Seznam družstev'!$H23 = 'Seznam družstev'!$H$7:$H$107),  --('Seznam družstev'!$G23 = 'Seznam družstev'!$G$7:$G$107), --('Seznam družstev'!$F23 = 'Seznam družstev'!$F$7:$F$107), --('Seznam družstev'!$E23 = 'Seznam družstev'!$E$7:$E$107), --('Seznam družstev'!$N23 &lt;'Seznam družstev'!$N$7:$N$107)), "")</f>
        <v/>
      </c>
      <c r="N23" s="16" t="str">
        <f t="shared" si="0"/>
        <v/>
      </c>
      <c r="O23" s="16" t="str">
        <f>IF(A23&lt;&gt;"", IF(ISNA(VLOOKUP('Seznam družstev'!$B23,Nastavení!$B$10:$F$22,5,FALSE)),N23,   N23 + VLOOKUP('Seznam družstev'!$B23,Nastavení!$B$10:$F$22,5,FALSE)), "")</f>
        <v/>
      </c>
      <c r="P23" s="16" t="str">
        <f>IF($A23 &lt;&gt;"", COUNTIF($O$7:$O23, $O23) -1, "")</f>
        <v/>
      </c>
      <c r="Q23" s="16" t="str">
        <f t="shared" si="1"/>
        <v/>
      </c>
      <c r="R23" s="16" t="str">
        <f>IF(A23&lt;&gt;"",  SUMPRODUCT(--('Seznam družstev'!$A$7:$A$50&lt;&gt;""),--('Seznam družstev'!$B$7:$B$50&lt;&gt;"MZ"),--('Seznam družstev'!$B$7:$B$50='Seznam družstev'!$B23),--($N$7:$N$50=$N23)),"")</f>
        <v/>
      </c>
    </row>
    <row r="24" spans="1:18" x14ac:dyDescent="0.25">
      <c r="A24" s="16" t="str">
        <f>IF('Seznam družstev'!A24&lt;&gt;"",'Seznam družstev'!A24,"")</f>
        <v/>
      </c>
      <c r="B24" s="16" t="str">
        <f>IF(A24&lt;&gt;"",IF( 'Seznam družstev'!$O24&lt;&gt;"",'Seznam družstev'!$O24, 0),"")</f>
        <v/>
      </c>
      <c r="C24" s="16" t="str">
        <f>IF($A24&lt;&gt;"", 1+SUMPRODUCT(--($A$7:$A$107&lt;&gt;""), --('Seznam družstev'!$B$7:$B$107='Seznam družstev'!$B24), --($B24 &lt; $B$7:$B$107)), "")</f>
        <v/>
      </c>
      <c r="D24" s="16" t="str">
        <f>IF($A24&lt;&gt;"", SUMPRODUCT( --('Seznam družstev'!$B$7:$B$107='Seznam družstev'!$B24), --($C24 = $C$7:$C$107),--('Seznam družstev'!$M24 &lt;'Seznam družstev'!$M$7:$M$107)), "")</f>
        <v/>
      </c>
      <c r="E24" s="16" t="str">
        <f>IF($A24&lt;&gt;"", SUMPRODUCT( --('Seznam družstev'!$B$7:$B$107='Seznam družstev'!$B24), --($C24 = $C$7:$C$107), --('Seznam družstev'!$M24 = 'Seznam družstev'!$M$7:$M$107),  --('Seznam družstev'!$L24 &lt; 'Seznam družstev'!$L$7:$L$107)), "")</f>
        <v/>
      </c>
      <c r="F24" s="16" t="str">
        <f>IF($A24&lt;&gt;"", SUMPRODUCT( --('Seznam družstev'!$B$7:$B$107='Seznam družstev'!$B24), --($C24 = $C$7:$C$107), --('Seznam družstev'!$M24 = 'Seznam družstev'!$M$7:$M$107),  --('Seznam družstev'!$L24 = 'Seznam družstev'!$L$7:$L$107),  --('Seznam družstev'!$K24 &lt; 'Seznam družstev'!$K$7:$K$107)), "")</f>
        <v/>
      </c>
      <c r="G24" s="16" t="str">
        <f>IF($A24&lt;&gt;"", SUMPRODUCT( --('Seznam družstev'!$B$7:$B$107='Seznam družstev'!$B24), --($C24 = $C$7:$C$107), --('Seznam družstev'!$M24 = 'Seznam družstev'!$M$7:$M$107),  --('Seznam družstev'!$L24 = 'Seznam družstev'!$L$7:$L$107),  --('Seznam družstev'!$K24 = 'Seznam družstev'!$K$7:$K$107),  --('Seznam družstev'!$J24 &lt; 'Seznam družstev'!$J$7:$J$107)), "")</f>
        <v/>
      </c>
      <c r="H24" s="16" t="str">
        <f>IF($A24&lt;&gt;"", SUMPRODUCT( --('Seznam družstev'!$B$7:$B$107='Seznam družstev'!$B24), --($C24 = $C$7:$C$107), --('Seznam družstev'!$M24 = 'Seznam družstev'!$M$7:$M$107),  --('Seznam družstev'!$L24 = 'Seznam družstev'!$L$7:$L$107),  --('Seznam družstev'!$K24 = 'Seznam družstev'!$K$7:$K$107),  --('Seznam družstev'!$J24 = 'Seznam družstev'!$J$7:$J$107), --('Seznam družstev'!$I24 &lt; 'Seznam družstev'!$I$7:$I$107)), "")</f>
        <v/>
      </c>
      <c r="I24" s="16" t="str">
        <f>IF($A24&lt;&gt;"", SUMPRODUCT( --('Seznam družstev'!$B$7:$B$107='Seznam družstev'!$B24), --($C24 = $C$7:$C$107), --('Seznam družstev'!$M24 = 'Seznam družstev'!$M$7:$M$107),  --('Seznam družstev'!$L24 = 'Seznam družstev'!$L$7:$L$107),  --('Seznam družstev'!$K24 = 'Seznam družstev'!$K$7:$K$107),  --('Seznam družstev'!$J24 = 'Seznam družstev'!$J$7:$J$107), --('Seznam družstev'!$I24 = 'Seznam družstev'!$I$7:$I$107), --('Seznam družstev'!$H24 &lt; 'Seznam družstev'!$H$7:$H$107)), "")</f>
        <v/>
      </c>
      <c r="J24" s="16" t="str">
        <f>IF($A24&lt;&gt;"", SUMPRODUCT( --('Seznam družstev'!$B$7:$B$107='Seznam družstev'!$B24), --($C24 = $C$7:$C$107), --('Seznam družstev'!$M24 = 'Seznam družstev'!$M$7:$M$107),  --('Seznam družstev'!$L24 = 'Seznam družstev'!$L$7:$L$107),  --('Seznam družstev'!$K24 = 'Seznam družstev'!$K$7:$K$107),  --('Seznam družstev'!$J24 = 'Seznam družstev'!$J$7:$J$107), --('Seznam družstev'!$I24 = 'Seznam družstev'!$I$7:$I$107),  --('Seznam družstev'!$H24 = 'Seznam družstev'!$H$7:$H$107),  --('Seznam družstev'!$G24 &lt; 'Seznam družstev'!$G$7:$G$107)), "")</f>
        <v/>
      </c>
      <c r="K24" s="16" t="str">
        <f>IF($A24&lt;&gt;"", SUMPRODUCT( --('Seznam družstev'!$B$7:$B$107='Seznam družstev'!$B24), --($C24 = $C$7:$C$107), --('Seznam družstev'!$M24 = 'Seznam družstev'!$M$7:$M$107),  --('Seznam družstev'!$L24 = 'Seznam družstev'!$L$7:$L$107),  --('Seznam družstev'!$K24 = 'Seznam družstev'!$K$7:$K$107),  --('Seznam družstev'!$J24 = 'Seznam družstev'!$J$7:$J$107), --('Seznam družstev'!$I24 = 'Seznam družstev'!$I$7:$I$107),  --('Seznam družstev'!$H24 = 'Seznam družstev'!$H$7:$H$107), --('Seznam družstev'!$G24 = 'Seznam družstev'!$G$7:$G$107), --('Seznam družstev'!$F24 &lt; 'Seznam družstev'!$F$7:$F$107)), "")</f>
        <v/>
      </c>
      <c r="L24" s="16" t="str">
        <f>IF($A24&lt;&gt;"", SUMPRODUCT( --('Seznam družstev'!$B$7:$B$107='Seznam družstev'!$B24), --($C24 = $C$7:$C$107), --('Seznam družstev'!$M24 = 'Seznam družstev'!$M$7:$M$107),  --('Seznam družstev'!$L24 = 'Seznam družstev'!$L$7:$L$107),  --('Seznam družstev'!$K24 = 'Seznam družstev'!$K$7:$K$107),  --('Seznam družstev'!$J24 = 'Seznam družstev'!$J$7:$J$107), --('Seznam družstev'!$I24 ='Seznam družstev'!$I$7:$I$107),  --('Seznam družstev'!$H24 = 'Seznam družstev'!$H$7:$H$107), --('Seznam družstev'!$G24 = 'Seznam družstev'!$G$7:$G$107), --('Seznam družstev'!$F24 = 'Seznam družstev'!$F$7:$F$107), --('Seznam družstev'!$E24 &lt; 'Seznam družstev'!$E$7:$E$107)), "")</f>
        <v/>
      </c>
      <c r="M24" s="16" t="str">
        <f>IF($A24&lt;&gt;"", SUMPRODUCT( --('Seznam družstev'!$B$7:$B$107='Seznam družstev'!$B24), --($C24 = $C$7:$C$107), --('Seznam družstev'!$M24 = 'Seznam družstev'!$M$7:$M$107),  --('Seznam družstev'!$L24 = 'Seznam družstev'!$L$7:$L$107),  --('Seznam družstev'!$K24 = 'Seznam družstev'!$K$7:$K$107),  --('Seznam družstev'!$J24 = 'Seznam družstev'!$J$7:$J$107), --('Seznam družstev'!$I24 = 'Seznam družstev'!$I$7:$I$107),  --('Seznam družstev'!$H24 = 'Seznam družstev'!$H$7:$H$107),  --('Seznam družstev'!$G24 = 'Seznam družstev'!$G$7:$G$107), --('Seznam družstev'!$F24 = 'Seznam družstev'!$F$7:$F$107), --('Seznam družstev'!$E24 = 'Seznam družstev'!$E$7:$E$107), --('Seznam družstev'!$N24 &lt;'Seznam družstev'!$N$7:$N$107)), "")</f>
        <v/>
      </c>
      <c r="N24" s="16" t="str">
        <f t="shared" si="0"/>
        <v/>
      </c>
      <c r="O24" s="16" t="str">
        <f>IF(A24&lt;&gt;"", IF(ISNA(VLOOKUP('Seznam družstev'!$B24,Nastavení!$B$10:$F$22,5,FALSE)),N24,   N24 + VLOOKUP('Seznam družstev'!$B24,Nastavení!$B$10:$F$22,5,FALSE)), "")</f>
        <v/>
      </c>
      <c r="P24" s="16" t="str">
        <f>IF($A24 &lt;&gt;"", COUNTIF($O$7:$O24, $O24) -1, "")</f>
        <v/>
      </c>
      <c r="Q24" s="16" t="str">
        <f t="shared" si="1"/>
        <v/>
      </c>
      <c r="R24" s="16" t="str">
        <f>IF(A24&lt;&gt;"",  SUMPRODUCT(--('Seznam družstev'!$A$7:$A$50&lt;&gt;""),--('Seznam družstev'!$B$7:$B$50&lt;&gt;"MZ"),--('Seznam družstev'!$B$7:$B$50='Seznam družstev'!$B24),--($N$7:$N$50=$N24)),"")</f>
        <v/>
      </c>
    </row>
    <row r="25" spans="1:18" x14ac:dyDescent="0.25">
      <c r="A25" s="16" t="str">
        <f>IF('Seznam družstev'!A25&lt;&gt;"",'Seznam družstev'!A25,"")</f>
        <v/>
      </c>
      <c r="B25" s="16" t="str">
        <f>IF(A25&lt;&gt;"",IF( 'Seznam družstev'!$O25&lt;&gt;"",'Seznam družstev'!$O25, 0),"")</f>
        <v/>
      </c>
      <c r="C25" s="16" t="str">
        <f>IF($A25&lt;&gt;"", 1+SUMPRODUCT(--($A$7:$A$107&lt;&gt;""), --('Seznam družstev'!$B$7:$B$107='Seznam družstev'!$B25), --($B25 &lt; $B$7:$B$107)), "")</f>
        <v/>
      </c>
      <c r="D25" s="16" t="str">
        <f>IF($A25&lt;&gt;"", SUMPRODUCT( --('Seznam družstev'!$B$7:$B$107='Seznam družstev'!$B25), --($C25 = $C$7:$C$107),--('Seznam družstev'!$M25 &lt;'Seznam družstev'!$M$7:$M$107)), "")</f>
        <v/>
      </c>
      <c r="E25" s="16" t="str">
        <f>IF($A25&lt;&gt;"", SUMPRODUCT( --('Seznam družstev'!$B$7:$B$107='Seznam družstev'!$B25), --($C25 = $C$7:$C$107), --('Seznam družstev'!$M25 = 'Seznam družstev'!$M$7:$M$107),  --('Seznam družstev'!$L25 &lt; 'Seznam družstev'!$L$7:$L$107)), "")</f>
        <v/>
      </c>
      <c r="F25" s="16" t="str">
        <f>IF($A25&lt;&gt;"", SUMPRODUCT( --('Seznam družstev'!$B$7:$B$107='Seznam družstev'!$B25), --($C25 = $C$7:$C$107), --('Seznam družstev'!$M25 = 'Seznam družstev'!$M$7:$M$107),  --('Seznam družstev'!$L25 = 'Seznam družstev'!$L$7:$L$107),  --('Seznam družstev'!$K25 &lt; 'Seznam družstev'!$K$7:$K$107)), "")</f>
        <v/>
      </c>
      <c r="G25" s="16" t="str">
        <f>IF($A25&lt;&gt;"", SUMPRODUCT( --('Seznam družstev'!$B$7:$B$107='Seznam družstev'!$B25), --($C25 = $C$7:$C$107), --('Seznam družstev'!$M25 = 'Seznam družstev'!$M$7:$M$107),  --('Seznam družstev'!$L25 = 'Seznam družstev'!$L$7:$L$107),  --('Seznam družstev'!$K25 = 'Seznam družstev'!$K$7:$K$107),  --('Seznam družstev'!$J25 &lt; 'Seznam družstev'!$J$7:$J$107)), "")</f>
        <v/>
      </c>
      <c r="H25" s="16" t="str">
        <f>IF($A25&lt;&gt;"", SUMPRODUCT( --('Seznam družstev'!$B$7:$B$107='Seznam družstev'!$B25), --($C25 = $C$7:$C$107), --('Seznam družstev'!$M25 = 'Seznam družstev'!$M$7:$M$107),  --('Seznam družstev'!$L25 = 'Seznam družstev'!$L$7:$L$107),  --('Seznam družstev'!$K25 = 'Seznam družstev'!$K$7:$K$107),  --('Seznam družstev'!$J25 = 'Seznam družstev'!$J$7:$J$107), --('Seznam družstev'!$I25 &lt; 'Seznam družstev'!$I$7:$I$107)), "")</f>
        <v/>
      </c>
      <c r="I25" s="16" t="str">
        <f>IF($A25&lt;&gt;"", SUMPRODUCT( --('Seznam družstev'!$B$7:$B$107='Seznam družstev'!$B25), --($C25 = $C$7:$C$107), --('Seznam družstev'!$M25 = 'Seznam družstev'!$M$7:$M$107),  --('Seznam družstev'!$L25 = 'Seznam družstev'!$L$7:$L$107),  --('Seznam družstev'!$K25 = 'Seznam družstev'!$K$7:$K$107),  --('Seznam družstev'!$J25 = 'Seznam družstev'!$J$7:$J$107), --('Seznam družstev'!$I25 = 'Seznam družstev'!$I$7:$I$107), --('Seznam družstev'!$H25 &lt; 'Seznam družstev'!$H$7:$H$107)), "")</f>
        <v/>
      </c>
      <c r="J25" s="16" t="str">
        <f>IF($A25&lt;&gt;"", SUMPRODUCT( --('Seznam družstev'!$B$7:$B$107='Seznam družstev'!$B25), --($C25 = $C$7:$C$107), --('Seznam družstev'!$M25 = 'Seznam družstev'!$M$7:$M$107),  --('Seznam družstev'!$L25 = 'Seznam družstev'!$L$7:$L$107),  --('Seznam družstev'!$K25 = 'Seznam družstev'!$K$7:$K$107),  --('Seznam družstev'!$J25 = 'Seznam družstev'!$J$7:$J$107), --('Seznam družstev'!$I25 = 'Seznam družstev'!$I$7:$I$107),  --('Seznam družstev'!$H25 = 'Seznam družstev'!$H$7:$H$107),  --('Seznam družstev'!$G25 &lt; 'Seznam družstev'!$G$7:$G$107)), "")</f>
        <v/>
      </c>
      <c r="K25" s="16" t="str">
        <f>IF($A25&lt;&gt;"", SUMPRODUCT( --('Seznam družstev'!$B$7:$B$107='Seznam družstev'!$B25), --($C25 = $C$7:$C$107), --('Seznam družstev'!$M25 = 'Seznam družstev'!$M$7:$M$107),  --('Seznam družstev'!$L25 = 'Seznam družstev'!$L$7:$L$107),  --('Seznam družstev'!$K25 = 'Seznam družstev'!$K$7:$K$107),  --('Seznam družstev'!$J25 = 'Seznam družstev'!$J$7:$J$107), --('Seznam družstev'!$I25 = 'Seznam družstev'!$I$7:$I$107),  --('Seznam družstev'!$H25 = 'Seznam družstev'!$H$7:$H$107), --('Seznam družstev'!$G25 = 'Seznam družstev'!$G$7:$G$107), --('Seznam družstev'!$F25 &lt; 'Seznam družstev'!$F$7:$F$107)), "")</f>
        <v/>
      </c>
      <c r="L25" s="16" t="str">
        <f>IF($A25&lt;&gt;"", SUMPRODUCT( --('Seznam družstev'!$B$7:$B$107='Seznam družstev'!$B25), --($C25 = $C$7:$C$107), --('Seznam družstev'!$M25 = 'Seznam družstev'!$M$7:$M$107),  --('Seznam družstev'!$L25 = 'Seznam družstev'!$L$7:$L$107),  --('Seznam družstev'!$K25 = 'Seznam družstev'!$K$7:$K$107),  --('Seznam družstev'!$J25 = 'Seznam družstev'!$J$7:$J$107), --('Seznam družstev'!$I25 ='Seznam družstev'!$I$7:$I$107),  --('Seznam družstev'!$H25 = 'Seznam družstev'!$H$7:$H$107), --('Seznam družstev'!$G25 = 'Seznam družstev'!$G$7:$G$107), --('Seznam družstev'!$F25 = 'Seznam družstev'!$F$7:$F$107), --('Seznam družstev'!$E25 &lt; 'Seznam družstev'!$E$7:$E$107)), "")</f>
        <v/>
      </c>
      <c r="M25" s="16" t="str">
        <f>IF($A25&lt;&gt;"", SUMPRODUCT( --('Seznam družstev'!$B$7:$B$107='Seznam družstev'!$B25), --($C25 = $C$7:$C$107), --('Seznam družstev'!$M25 = 'Seznam družstev'!$M$7:$M$107),  --('Seznam družstev'!$L25 = 'Seznam družstev'!$L$7:$L$107),  --('Seznam družstev'!$K25 = 'Seznam družstev'!$K$7:$K$107),  --('Seznam družstev'!$J25 = 'Seznam družstev'!$J$7:$J$107), --('Seznam družstev'!$I25 = 'Seznam družstev'!$I$7:$I$107),  --('Seznam družstev'!$H25 = 'Seznam družstev'!$H$7:$H$107),  --('Seznam družstev'!$G25 = 'Seznam družstev'!$G$7:$G$107), --('Seznam družstev'!$F25 = 'Seznam družstev'!$F$7:$F$107), --('Seznam družstev'!$E25 = 'Seznam družstev'!$E$7:$E$107), --('Seznam družstev'!$N25 &lt;'Seznam družstev'!$N$7:$N$107)), "")</f>
        <v/>
      </c>
      <c r="N25" s="16" t="str">
        <f t="shared" si="0"/>
        <v/>
      </c>
      <c r="O25" s="16" t="str">
        <f>IF(A25&lt;&gt;"", IF(ISNA(VLOOKUP('Seznam družstev'!$B25,Nastavení!$B$10:$F$22,5,FALSE)),N25,   N25 + VLOOKUP('Seznam družstev'!$B25,Nastavení!$B$10:$F$22,5,FALSE)), "")</f>
        <v/>
      </c>
      <c r="P25" s="16" t="str">
        <f>IF($A25 &lt;&gt;"", COUNTIF($O$7:$O25, $O25) -1, "")</f>
        <v/>
      </c>
      <c r="Q25" s="16" t="str">
        <f t="shared" si="1"/>
        <v/>
      </c>
      <c r="R25" s="16" t="str">
        <f>IF(A25&lt;&gt;"",  SUMPRODUCT(--('Seznam družstev'!$A$7:$A$50&lt;&gt;""),--('Seznam družstev'!$B$7:$B$50&lt;&gt;"MZ"),--('Seznam družstev'!$B$7:$B$50='Seznam družstev'!$B25),--($N$7:$N$50=$N25)),"")</f>
        <v/>
      </c>
    </row>
    <row r="26" spans="1:18" x14ac:dyDescent="0.25">
      <c r="A26" s="16" t="str">
        <f>IF('Seznam družstev'!A26&lt;&gt;"",'Seznam družstev'!A26,"")</f>
        <v/>
      </c>
      <c r="B26" s="16" t="str">
        <f>IF(A26&lt;&gt;"",IF( 'Seznam družstev'!$O26&lt;&gt;"",'Seznam družstev'!$O26, 0),"")</f>
        <v/>
      </c>
      <c r="C26" s="16" t="str">
        <f>IF($A26&lt;&gt;"", 1+SUMPRODUCT(--($A$7:$A$107&lt;&gt;""), --('Seznam družstev'!$B$7:$B$107='Seznam družstev'!$B26), --($B26 &lt; $B$7:$B$107)), "")</f>
        <v/>
      </c>
      <c r="D26" s="16" t="str">
        <f>IF($A26&lt;&gt;"", SUMPRODUCT( --('Seznam družstev'!$B$7:$B$107='Seznam družstev'!$B26), --($C26 = $C$7:$C$107),--('Seznam družstev'!$M26 &lt;'Seznam družstev'!$M$7:$M$107)), "")</f>
        <v/>
      </c>
      <c r="E26" s="16" t="str">
        <f>IF($A26&lt;&gt;"", SUMPRODUCT( --('Seznam družstev'!$B$7:$B$107='Seznam družstev'!$B26), --($C26 = $C$7:$C$107), --('Seznam družstev'!$M26 = 'Seznam družstev'!$M$7:$M$107),  --('Seznam družstev'!$L26 &lt; 'Seznam družstev'!$L$7:$L$107)), "")</f>
        <v/>
      </c>
      <c r="F26" s="16" t="str">
        <f>IF($A26&lt;&gt;"", SUMPRODUCT( --('Seznam družstev'!$B$7:$B$107='Seznam družstev'!$B26), --($C26 = $C$7:$C$107), --('Seznam družstev'!$M26 = 'Seznam družstev'!$M$7:$M$107),  --('Seznam družstev'!$L26 = 'Seznam družstev'!$L$7:$L$107),  --('Seznam družstev'!$K26 &lt; 'Seznam družstev'!$K$7:$K$107)), "")</f>
        <v/>
      </c>
      <c r="G26" s="16" t="str">
        <f>IF($A26&lt;&gt;"", SUMPRODUCT( --('Seznam družstev'!$B$7:$B$107='Seznam družstev'!$B26), --($C26 = $C$7:$C$107), --('Seznam družstev'!$M26 = 'Seznam družstev'!$M$7:$M$107),  --('Seznam družstev'!$L26 = 'Seznam družstev'!$L$7:$L$107),  --('Seznam družstev'!$K26 = 'Seznam družstev'!$K$7:$K$107),  --('Seznam družstev'!$J26 &lt; 'Seznam družstev'!$J$7:$J$107)), "")</f>
        <v/>
      </c>
      <c r="H26" s="16" t="str">
        <f>IF($A26&lt;&gt;"", SUMPRODUCT( --('Seznam družstev'!$B$7:$B$107='Seznam družstev'!$B26), --($C26 = $C$7:$C$107), --('Seznam družstev'!$M26 = 'Seznam družstev'!$M$7:$M$107),  --('Seznam družstev'!$L26 = 'Seznam družstev'!$L$7:$L$107),  --('Seznam družstev'!$K26 = 'Seznam družstev'!$K$7:$K$107),  --('Seznam družstev'!$J26 = 'Seznam družstev'!$J$7:$J$107), --('Seznam družstev'!$I26 &lt; 'Seznam družstev'!$I$7:$I$107)), "")</f>
        <v/>
      </c>
      <c r="I26" s="16" t="str">
        <f>IF($A26&lt;&gt;"", SUMPRODUCT( --('Seznam družstev'!$B$7:$B$107='Seznam družstev'!$B26), --($C26 = $C$7:$C$107), --('Seznam družstev'!$M26 = 'Seznam družstev'!$M$7:$M$107),  --('Seznam družstev'!$L26 = 'Seznam družstev'!$L$7:$L$107),  --('Seznam družstev'!$K26 = 'Seznam družstev'!$K$7:$K$107),  --('Seznam družstev'!$J26 = 'Seznam družstev'!$J$7:$J$107), --('Seznam družstev'!$I26 = 'Seznam družstev'!$I$7:$I$107), --('Seznam družstev'!$H26 &lt; 'Seznam družstev'!$H$7:$H$107)), "")</f>
        <v/>
      </c>
      <c r="J26" s="16" t="str">
        <f>IF($A26&lt;&gt;"", SUMPRODUCT( --('Seznam družstev'!$B$7:$B$107='Seznam družstev'!$B26), --($C26 = $C$7:$C$107), --('Seznam družstev'!$M26 = 'Seznam družstev'!$M$7:$M$107),  --('Seznam družstev'!$L26 = 'Seznam družstev'!$L$7:$L$107),  --('Seznam družstev'!$K26 = 'Seznam družstev'!$K$7:$K$107),  --('Seznam družstev'!$J26 = 'Seznam družstev'!$J$7:$J$107), --('Seznam družstev'!$I26 = 'Seznam družstev'!$I$7:$I$107),  --('Seznam družstev'!$H26 = 'Seznam družstev'!$H$7:$H$107),  --('Seznam družstev'!$G26 &lt; 'Seznam družstev'!$G$7:$G$107)), "")</f>
        <v/>
      </c>
      <c r="K26" s="16" t="str">
        <f>IF($A26&lt;&gt;"", SUMPRODUCT( --('Seznam družstev'!$B$7:$B$107='Seznam družstev'!$B26), --($C26 = $C$7:$C$107), --('Seznam družstev'!$M26 = 'Seznam družstev'!$M$7:$M$107),  --('Seznam družstev'!$L26 = 'Seznam družstev'!$L$7:$L$107),  --('Seznam družstev'!$K26 = 'Seznam družstev'!$K$7:$K$107),  --('Seznam družstev'!$J26 = 'Seznam družstev'!$J$7:$J$107), --('Seznam družstev'!$I26 = 'Seznam družstev'!$I$7:$I$107),  --('Seznam družstev'!$H26 = 'Seznam družstev'!$H$7:$H$107), --('Seznam družstev'!$G26 = 'Seznam družstev'!$G$7:$G$107), --('Seznam družstev'!$F26 &lt; 'Seznam družstev'!$F$7:$F$107)), "")</f>
        <v/>
      </c>
      <c r="L26" s="16" t="str">
        <f>IF($A26&lt;&gt;"", SUMPRODUCT( --('Seznam družstev'!$B$7:$B$107='Seznam družstev'!$B26), --($C26 = $C$7:$C$107), --('Seznam družstev'!$M26 = 'Seznam družstev'!$M$7:$M$107),  --('Seznam družstev'!$L26 = 'Seznam družstev'!$L$7:$L$107),  --('Seznam družstev'!$K26 = 'Seznam družstev'!$K$7:$K$107),  --('Seznam družstev'!$J26 = 'Seznam družstev'!$J$7:$J$107), --('Seznam družstev'!$I26 ='Seznam družstev'!$I$7:$I$107),  --('Seznam družstev'!$H26 = 'Seznam družstev'!$H$7:$H$107), --('Seznam družstev'!$G26 = 'Seznam družstev'!$G$7:$G$107), --('Seznam družstev'!$F26 = 'Seznam družstev'!$F$7:$F$107), --('Seznam družstev'!$E26 &lt; 'Seznam družstev'!$E$7:$E$107)), "")</f>
        <v/>
      </c>
      <c r="M26" s="16" t="str">
        <f>IF($A26&lt;&gt;"", SUMPRODUCT( --('Seznam družstev'!$B$7:$B$107='Seznam družstev'!$B26), --($C26 = $C$7:$C$107), --('Seznam družstev'!$M26 = 'Seznam družstev'!$M$7:$M$107),  --('Seznam družstev'!$L26 = 'Seznam družstev'!$L$7:$L$107),  --('Seznam družstev'!$K26 = 'Seznam družstev'!$K$7:$K$107),  --('Seznam družstev'!$J26 = 'Seznam družstev'!$J$7:$J$107), --('Seznam družstev'!$I26 = 'Seznam družstev'!$I$7:$I$107),  --('Seznam družstev'!$H26 = 'Seznam družstev'!$H$7:$H$107),  --('Seznam družstev'!$G26 = 'Seznam družstev'!$G$7:$G$107), --('Seznam družstev'!$F26 = 'Seznam družstev'!$F$7:$F$107), --('Seznam družstev'!$E26 = 'Seznam družstev'!$E$7:$E$107), --('Seznam družstev'!$N26 &lt;'Seznam družstev'!$N$7:$N$107)), "")</f>
        <v/>
      </c>
      <c r="N26" s="16" t="str">
        <f t="shared" si="0"/>
        <v/>
      </c>
      <c r="O26" s="16" t="str">
        <f>IF(A26&lt;&gt;"", IF(ISNA(VLOOKUP('Seznam družstev'!$B26,Nastavení!$B$10:$F$22,5,FALSE)),N26,   N26 + VLOOKUP('Seznam družstev'!$B26,Nastavení!$B$10:$F$22,5,FALSE)), "")</f>
        <v/>
      </c>
      <c r="P26" s="16" t="str">
        <f>IF($A26 &lt;&gt;"", COUNTIF($O$7:$O26, $O26) -1, "")</f>
        <v/>
      </c>
      <c r="Q26" s="16" t="str">
        <f t="shared" si="1"/>
        <v/>
      </c>
      <c r="R26" s="16" t="str">
        <f>IF(A26&lt;&gt;"",  SUMPRODUCT(--('Seznam družstev'!$A$7:$A$50&lt;&gt;""),--('Seznam družstev'!$B$7:$B$50&lt;&gt;"MZ"),--('Seznam družstev'!$B$7:$B$50='Seznam družstev'!$B26),--($N$7:$N$50=$N26)),"")</f>
        <v/>
      </c>
    </row>
    <row r="27" spans="1:18" x14ac:dyDescent="0.25">
      <c r="A27" s="16" t="str">
        <f>IF('Seznam družstev'!A27&lt;&gt;"",'Seznam družstev'!A27,"")</f>
        <v/>
      </c>
      <c r="B27" s="16" t="str">
        <f>IF(A27&lt;&gt;"",IF( 'Seznam družstev'!$O27&lt;&gt;"",'Seznam družstev'!$O27, 0),"")</f>
        <v/>
      </c>
      <c r="C27" s="16" t="str">
        <f>IF($A27&lt;&gt;"", 1+SUMPRODUCT(--($A$7:$A$107&lt;&gt;""), --('Seznam družstev'!$B$7:$B$107='Seznam družstev'!$B27), --($B27 &lt; $B$7:$B$107)), "")</f>
        <v/>
      </c>
      <c r="D27" s="16" t="str">
        <f>IF($A27&lt;&gt;"", SUMPRODUCT( --('Seznam družstev'!$B$7:$B$107='Seznam družstev'!$B27), --($C27 = $C$7:$C$107),--('Seznam družstev'!$M27 &lt;'Seznam družstev'!$M$7:$M$107)), "")</f>
        <v/>
      </c>
      <c r="E27" s="16" t="str">
        <f>IF($A27&lt;&gt;"", SUMPRODUCT( --('Seznam družstev'!$B$7:$B$107='Seznam družstev'!$B27), --($C27 = $C$7:$C$107), --('Seznam družstev'!$M27 = 'Seznam družstev'!$M$7:$M$107),  --('Seznam družstev'!$L27 &lt; 'Seznam družstev'!$L$7:$L$107)), "")</f>
        <v/>
      </c>
      <c r="F27" s="16" t="str">
        <f>IF($A27&lt;&gt;"", SUMPRODUCT( --('Seznam družstev'!$B$7:$B$107='Seznam družstev'!$B27), --($C27 = $C$7:$C$107), --('Seznam družstev'!$M27 = 'Seznam družstev'!$M$7:$M$107),  --('Seznam družstev'!$L27 = 'Seznam družstev'!$L$7:$L$107),  --('Seznam družstev'!$K27 &lt; 'Seznam družstev'!$K$7:$K$107)), "")</f>
        <v/>
      </c>
      <c r="G27" s="16" t="str">
        <f>IF($A27&lt;&gt;"", SUMPRODUCT( --('Seznam družstev'!$B$7:$B$107='Seznam družstev'!$B27), --($C27 = $C$7:$C$107), --('Seznam družstev'!$M27 = 'Seznam družstev'!$M$7:$M$107),  --('Seznam družstev'!$L27 = 'Seznam družstev'!$L$7:$L$107),  --('Seznam družstev'!$K27 = 'Seznam družstev'!$K$7:$K$107),  --('Seznam družstev'!$J27 &lt; 'Seznam družstev'!$J$7:$J$107)), "")</f>
        <v/>
      </c>
      <c r="H27" s="16" t="str">
        <f>IF($A27&lt;&gt;"", SUMPRODUCT( --('Seznam družstev'!$B$7:$B$107='Seznam družstev'!$B27), --($C27 = $C$7:$C$107), --('Seznam družstev'!$M27 = 'Seznam družstev'!$M$7:$M$107),  --('Seznam družstev'!$L27 = 'Seznam družstev'!$L$7:$L$107),  --('Seznam družstev'!$K27 = 'Seznam družstev'!$K$7:$K$107),  --('Seznam družstev'!$J27 = 'Seznam družstev'!$J$7:$J$107), --('Seznam družstev'!$I27 &lt; 'Seznam družstev'!$I$7:$I$107)), "")</f>
        <v/>
      </c>
      <c r="I27" s="16" t="str">
        <f>IF($A27&lt;&gt;"", SUMPRODUCT( --('Seznam družstev'!$B$7:$B$107='Seznam družstev'!$B27), --($C27 = $C$7:$C$107), --('Seznam družstev'!$M27 = 'Seznam družstev'!$M$7:$M$107),  --('Seznam družstev'!$L27 = 'Seznam družstev'!$L$7:$L$107),  --('Seznam družstev'!$K27 = 'Seznam družstev'!$K$7:$K$107),  --('Seznam družstev'!$J27 = 'Seznam družstev'!$J$7:$J$107), --('Seznam družstev'!$I27 = 'Seznam družstev'!$I$7:$I$107), --('Seznam družstev'!$H27 &lt; 'Seznam družstev'!$H$7:$H$107)), "")</f>
        <v/>
      </c>
      <c r="J27" s="16" t="str">
        <f>IF($A27&lt;&gt;"", SUMPRODUCT( --('Seznam družstev'!$B$7:$B$107='Seznam družstev'!$B27), --($C27 = $C$7:$C$107), --('Seznam družstev'!$M27 = 'Seznam družstev'!$M$7:$M$107),  --('Seznam družstev'!$L27 = 'Seznam družstev'!$L$7:$L$107),  --('Seznam družstev'!$K27 = 'Seznam družstev'!$K$7:$K$107),  --('Seznam družstev'!$J27 = 'Seznam družstev'!$J$7:$J$107), --('Seznam družstev'!$I27 = 'Seznam družstev'!$I$7:$I$107),  --('Seznam družstev'!$H27 = 'Seznam družstev'!$H$7:$H$107),  --('Seznam družstev'!$G27 &lt; 'Seznam družstev'!$G$7:$G$107)), "")</f>
        <v/>
      </c>
      <c r="K27" s="16" t="str">
        <f>IF($A27&lt;&gt;"", SUMPRODUCT( --('Seznam družstev'!$B$7:$B$107='Seznam družstev'!$B27), --($C27 = $C$7:$C$107), --('Seznam družstev'!$M27 = 'Seznam družstev'!$M$7:$M$107),  --('Seznam družstev'!$L27 = 'Seznam družstev'!$L$7:$L$107),  --('Seznam družstev'!$K27 = 'Seznam družstev'!$K$7:$K$107),  --('Seznam družstev'!$J27 = 'Seznam družstev'!$J$7:$J$107), --('Seznam družstev'!$I27 = 'Seznam družstev'!$I$7:$I$107),  --('Seznam družstev'!$H27 = 'Seznam družstev'!$H$7:$H$107), --('Seznam družstev'!$G27 = 'Seznam družstev'!$G$7:$G$107), --('Seznam družstev'!$F27 &lt; 'Seznam družstev'!$F$7:$F$107)), "")</f>
        <v/>
      </c>
      <c r="L27" s="16" t="str">
        <f>IF($A27&lt;&gt;"", SUMPRODUCT( --('Seznam družstev'!$B$7:$B$107='Seznam družstev'!$B27), --($C27 = $C$7:$C$107), --('Seznam družstev'!$M27 = 'Seznam družstev'!$M$7:$M$107),  --('Seznam družstev'!$L27 = 'Seznam družstev'!$L$7:$L$107),  --('Seznam družstev'!$K27 = 'Seznam družstev'!$K$7:$K$107),  --('Seznam družstev'!$J27 = 'Seznam družstev'!$J$7:$J$107), --('Seznam družstev'!$I27 ='Seznam družstev'!$I$7:$I$107),  --('Seznam družstev'!$H27 = 'Seznam družstev'!$H$7:$H$107), --('Seznam družstev'!$G27 = 'Seznam družstev'!$G$7:$G$107), --('Seznam družstev'!$F27 = 'Seznam družstev'!$F$7:$F$107), --('Seznam družstev'!$E27 &lt; 'Seznam družstev'!$E$7:$E$107)), "")</f>
        <v/>
      </c>
      <c r="M27" s="16" t="str">
        <f>IF($A27&lt;&gt;"", SUMPRODUCT( --('Seznam družstev'!$B$7:$B$107='Seznam družstev'!$B27), --($C27 = $C$7:$C$107), --('Seznam družstev'!$M27 = 'Seznam družstev'!$M$7:$M$107),  --('Seznam družstev'!$L27 = 'Seznam družstev'!$L$7:$L$107),  --('Seznam družstev'!$K27 = 'Seznam družstev'!$K$7:$K$107),  --('Seznam družstev'!$J27 = 'Seznam družstev'!$J$7:$J$107), --('Seznam družstev'!$I27 = 'Seznam družstev'!$I$7:$I$107),  --('Seznam družstev'!$H27 = 'Seznam družstev'!$H$7:$H$107),  --('Seznam družstev'!$G27 = 'Seznam družstev'!$G$7:$G$107), --('Seznam družstev'!$F27 = 'Seznam družstev'!$F$7:$F$107), --('Seznam družstev'!$E27 = 'Seznam družstev'!$E$7:$E$107), --('Seznam družstev'!$N27 &lt;'Seznam družstev'!$N$7:$N$107)), "")</f>
        <v/>
      </c>
      <c r="N27" s="16" t="str">
        <f t="shared" si="0"/>
        <v/>
      </c>
      <c r="O27" s="16" t="str">
        <f>IF(A27&lt;&gt;"", IF(ISNA(VLOOKUP('Seznam družstev'!$B27,Nastavení!$B$10:$F$22,5,FALSE)),N27,   N27 + VLOOKUP('Seznam družstev'!$B27,Nastavení!$B$10:$F$22,5,FALSE)), "")</f>
        <v/>
      </c>
      <c r="P27" s="16" t="str">
        <f>IF($A27 &lt;&gt;"", COUNTIF($O$7:$O27, $O27) -1, "")</f>
        <v/>
      </c>
      <c r="Q27" s="16" t="str">
        <f t="shared" si="1"/>
        <v/>
      </c>
      <c r="R27" s="16" t="str">
        <f>IF(A27&lt;&gt;"",  SUMPRODUCT(--('Seznam družstev'!$A$7:$A$50&lt;&gt;""),--('Seznam družstev'!$B$7:$B$50&lt;&gt;"MZ"),--('Seznam družstev'!$B$7:$B$50='Seznam družstev'!$B27),--($N$7:$N$50=$N27)),"")</f>
        <v/>
      </c>
    </row>
    <row r="28" spans="1:18" x14ac:dyDescent="0.25">
      <c r="A28" s="16" t="str">
        <f>IF('Seznam družstev'!A28&lt;&gt;"",'Seznam družstev'!A28,"")</f>
        <v/>
      </c>
      <c r="B28" s="16" t="str">
        <f>IF(A28&lt;&gt;"",IF( 'Seznam družstev'!$O28&lt;&gt;"",'Seznam družstev'!$O28, 0),"")</f>
        <v/>
      </c>
      <c r="C28" s="16" t="str">
        <f>IF($A28&lt;&gt;"", 1+SUMPRODUCT(--($A$7:$A$107&lt;&gt;""), --('Seznam družstev'!$B$7:$B$107='Seznam družstev'!$B28), --($B28 &lt; $B$7:$B$107)), "")</f>
        <v/>
      </c>
      <c r="D28" s="16" t="str">
        <f>IF($A28&lt;&gt;"", SUMPRODUCT( --('Seznam družstev'!$B$7:$B$107='Seznam družstev'!$B28), --($C28 = $C$7:$C$107),--('Seznam družstev'!$M28 &lt;'Seznam družstev'!$M$7:$M$107)), "")</f>
        <v/>
      </c>
      <c r="E28" s="16" t="str">
        <f>IF($A28&lt;&gt;"", SUMPRODUCT( --('Seznam družstev'!$B$7:$B$107='Seznam družstev'!$B28), --($C28 = $C$7:$C$107), --('Seznam družstev'!$M28 = 'Seznam družstev'!$M$7:$M$107),  --('Seznam družstev'!$L28 &lt; 'Seznam družstev'!$L$7:$L$107)), "")</f>
        <v/>
      </c>
      <c r="F28" s="16" t="str">
        <f>IF($A28&lt;&gt;"", SUMPRODUCT( --('Seznam družstev'!$B$7:$B$107='Seznam družstev'!$B28), --($C28 = $C$7:$C$107), --('Seznam družstev'!$M28 = 'Seznam družstev'!$M$7:$M$107),  --('Seznam družstev'!$L28 = 'Seznam družstev'!$L$7:$L$107),  --('Seznam družstev'!$K28 &lt; 'Seznam družstev'!$K$7:$K$107)), "")</f>
        <v/>
      </c>
      <c r="G28" s="16" t="str">
        <f>IF($A28&lt;&gt;"", SUMPRODUCT( --('Seznam družstev'!$B$7:$B$107='Seznam družstev'!$B28), --($C28 = $C$7:$C$107), --('Seznam družstev'!$M28 = 'Seznam družstev'!$M$7:$M$107),  --('Seznam družstev'!$L28 = 'Seznam družstev'!$L$7:$L$107),  --('Seznam družstev'!$K28 = 'Seznam družstev'!$K$7:$K$107),  --('Seznam družstev'!$J28 &lt; 'Seznam družstev'!$J$7:$J$107)), "")</f>
        <v/>
      </c>
      <c r="H28" s="16" t="str">
        <f>IF($A28&lt;&gt;"", SUMPRODUCT( --('Seznam družstev'!$B$7:$B$107='Seznam družstev'!$B28), --($C28 = $C$7:$C$107), --('Seznam družstev'!$M28 = 'Seznam družstev'!$M$7:$M$107),  --('Seznam družstev'!$L28 = 'Seznam družstev'!$L$7:$L$107),  --('Seznam družstev'!$K28 = 'Seznam družstev'!$K$7:$K$107),  --('Seznam družstev'!$J28 = 'Seznam družstev'!$J$7:$J$107), --('Seznam družstev'!$I28 &lt; 'Seznam družstev'!$I$7:$I$107)), "")</f>
        <v/>
      </c>
      <c r="I28" s="16" t="str">
        <f>IF($A28&lt;&gt;"", SUMPRODUCT( --('Seznam družstev'!$B$7:$B$107='Seznam družstev'!$B28), --($C28 = $C$7:$C$107), --('Seznam družstev'!$M28 = 'Seznam družstev'!$M$7:$M$107),  --('Seznam družstev'!$L28 = 'Seznam družstev'!$L$7:$L$107),  --('Seznam družstev'!$K28 = 'Seznam družstev'!$K$7:$K$107),  --('Seznam družstev'!$J28 = 'Seznam družstev'!$J$7:$J$107), --('Seznam družstev'!$I28 = 'Seznam družstev'!$I$7:$I$107), --('Seznam družstev'!$H28 &lt; 'Seznam družstev'!$H$7:$H$107)), "")</f>
        <v/>
      </c>
      <c r="J28" s="16" t="str">
        <f>IF($A28&lt;&gt;"", SUMPRODUCT( --('Seznam družstev'!$B$7:$B$107='Seznam družstev'!$B28), --($C28 = $C$7:$C$107), --('Seznam družstev'!$M28 = 'Seznam družstev'!$M$7:$M$107),  --('Seznam družstev'!$L28 = 'Seznam družstev'!$L$7:$L$107),  --('Seznam družstev'!$K28 = 'Seznam družstev'!$K$7:$K$107),  --('Seznam družstev'!$J28 = 'Seznam družstev'!$J$7:$J$107), --('Seznam družstev'!$I28 = 'Seznam družstev'!$I$7:$I$107),  --('Seznam družstev'!$H28 = 'Seznam družstev'!$H$7:$H$107),  --('Seznam družstev'!$G28 &lt; 'Seznam družstev'!$G$7:$G$107)), "")</f>
        <v/>
      </c>
      <c r="K28" s="16" t="str">
        <f>IF($A28&lt;&gt;"", SUMPRODUCT( --('Seznam družstev'!$B$7:$B$107='Seznam družstev'!$B28), --($C28 = $C$7:$C$107), --('Seznam družstev'!$M28 = 'Seznam družstev'!$M$7:$M$107),  --('Seznam družstev'!$L28 = 'Seznam družstev'!$L$7:$L$107),  --('Seznam družstev'!$K28 = 'Seznam družstev'!$K$7:$K$107),  --('Seznam družstev'!$J28 = 'Seznam družstev'!$J$7:$J$107), --('Seznam družstev'!$I28 = 'Seznam družstev'!$I$7:$I$107),  --('Seznam družstev'!$H28 = 'Seznam družstev'!$H$7:$H$107), --('Seznam družstev'!$G28 = 'Seznam družstev'!$G$7:$G$107), --('Seznam družstev'!$F28 &lt; 'Seznam družstev'!$F$7:$F$107)), "")</f>
        <v/>
      </c>
      <c r="L28" s="16" t="str">
        <f>IF($A28&lt;&gt;"", SUMPRODUCT( --('Seznam družstev'!$B$7:$B$107='Seznam družstev'!$B28), --($C28 = $C$7:$C$107), --('Seznam družstev'!$M28 = 'Seznam družstev'!$M$7:$M$107),  --('Seznam družstev'!$L28 = 'Seznam družstev'!$L$7:$L$107),  --('Seznam družstev'!$K28 = 'Seznam družstev'!$K$7:$K$107),  --('Seznam družstev'!$J28 = 'Seznam družstev'!$J$7:$J$107), --('Seznam družstev'!$I28 ='Seznam družstev'!$I$7:$I$107),  --('Seznam družstev'!$H28 = 'Seznam družstev'!$H$7:$H$107), --('Seznam družstev'!$G28 = 'Seznam družstev'!$G$7:$G$107), --('Seznam družstev'!$F28 = 'Seznam družstev'!$F$7:$F$107), --('Seznam družstev'!$E28 &lt; 'Seznam družstev'!$E$7:$E$107)), "")</f>
        <v/>
      </c>
      <c r="M28" s="16" t="str">
        <f>IF($A28&lt;&gt;"", SUMPRODUCT( --('Seznam družstev'!$B$7:$B$107='Seznam družstev'!$B28), --($C28 = $C$7:$C$107), --('Seznam družstev'!$M28 = 'Seznam družstev'!$M$7:$M$107),  --('Seznam družstev'!$L28 = 'Seznam družstev'!$L$7:$L$107),  --('Seznam družstev'!$K28 = 'Seznam družstev'!$K$7:$K$107),  --('Seznam družstev'!$J28 = 'Seznam družstev'!$J$7:$J$107), --('Seznam družstev'!$I28 = 'Seznam družstev'!$I$7:$I$107),  --('Seznam družstev'!$H28 = 'Seznam družstev'!$H$7:$H$107),  --('Seznam družstev'!$G28 = 'Seznam družstev'!$G$7:$G$107), --('Seznam družstev'!$F28 = 'Seznam družstev'!$F$7:$F$107), --('Seznam družstev'!$E28 = 'Seznam družstev'!$E$7:$E$107), --('Seznam družstev'!$N28 &lt;'Seznam družstev'!$N$7:$N$107)), "")</f>
        <v/>
      </c>
      <c r="N28" s="16" t="str">
        <f t="shared" si="0"/>
        <v/>
      </c>
      <c r="O28" s="16" t="str">
        <f>IF(A28&lt;&gt;"", IF(ISNA(VLOOKUP('Seznam družstev'!$B28,Nastavení!$B$10:$F$22,5,FALSE)),N28,   N28 + VLOOKUP('Seznam družstev'!$B28,Nastavení!$B$10:$F$22,5,FALSE)), "")</f>
        <v/>
      </c>
      <c r="P28" s="16" t="str">
        <f>IF($A28 &lt;&gt;"", COUNTIF($O$7:$O28, $O28) -1, "")</f>
        <v/>
      </c>
      <c r="Q28" s="16" t="str">
        <f t="shared" si="1"/>
        <v/>
      </c>
      <c r="R28" s="16" t="str">
        <f>IF(A28&lt;&gt;"",  SUMPRODUCT(--('Seznam družstev'!$A$7:$A$50&lt;&gt;""),--('Seznam družstev'!$B$7:$B$50&lt;&gt;"MZ"),--('Seznam družstev'!$B$7:$B$50='Seznam družstev'!$B28),--($N$7:$N$50=$N28)),"")</f>
        <v/>
      </c>
    </row>
    <row r="29" spans="1:18" x14ac:dyDescent="0.25">
      <c r="A29" s="16" t="str">
        <f>IF('Seznam družstev'!A29&lt;&gt;"",'Seznam družstev'!A29,"")</f>
        <v/>
      </c>
      <c r="B29" s="16" t="str">
        <f>IF(A29&lt;&gt;"",IF( 'Seznam družstev'!$O29&lt;&gt;"",'Seznam družstev'!$O29, 0),"")</f>
        <v/>
      </c>
      <c r="C29" s="16" t="str">
        <f>IF($A29&lt;&gt;"", 1+SUMPRODUCT(--($A$7:$A$107&lt;&gt;""), --('Seznam družstev'!$B$7:$B$107='Seznam družstev'!$B29), --($B29 &lt; $B$7:$B$107)), "")</f>
        <v/>
      </c>
      <c r="D29" s="16" t="str">
        <f>IF($A29&lt;&gt;"", SUMPRODUCT( --('Seznam družstev'!$B$7:$B$107='Seznam družstev'!$B29), --($C29 = $C$7:$C$107),--('Seznam družstev'!$M29 &lt;'Seznam družstev'!$M$7:$M$107)), "")</f>
        <v/>
      </c>
      <c r="E29" s="16" t="str">
        <f>IF($A29&lt;&gt;"", SUMPRODUCT( --('Seznam družstev'!$B$7:$B$107='Seznam družstev'!$B29), --($C29 = $C$7:$C$107), --('Seznam družstev'!$M29 = 'Seznam družstev'!$M$7:$M$107),  --('Seznam družstev'!$L29 &lt; 'Seznam družstev'!$L$7:$L$107)), "")</f>
        <v/>
      </c>
      <c r="F29" s="16" t="str">
        <f>IF($A29&lt;&gt;"", SUMPRODUCT( --('Seznam družstev'!$B$7:$B$107='Seznam družstev'!$B29), --($C29 = $C$7:$C$107), --('Seznam družstev'!$M29 = 'Seznam družstev'!$M$7:$M$107),  --('Seznam družstev'!$L29 = 'Seznam družstev'!$L$7:$L$107),  --('Seznam družstev'!$K29 &lt; 'Seznam družstev'!$K$7:$K$107)), "")</f>
        <v/>
      </c>
      <c r="G29" s="16" t="str">
        <f>IF($A29&lt;&gt;"", SUMPRODUCT( --('Seznam družstev'!$B$7:$B$107='Seznam družstev'!$B29), --($C29 = $C$7:$C$107), --('Seznam družstev'!$M29 = 'Seznam družstev'!$M$7:$M$107),  --('Seznam družstev'!$L29 = 'Seznam družstev'!$L$7:$L$107),  --('Seznam družstev'!$K29 = 'Seznam družstev'!$K$7:$K$107),  --('Seznam družstev'!$J29 &lt; 'Seznam družstev'!$J$7:$J$107)), "")</f>
        <v/>
      </c>
      <c r="H29" s="16" t="str">
        <f>IF($A29&lt;&gt;"", SUMPRODUCT( --('Seznam družstev'!$B$7:$B$107='Seznam družstev'!$B29), --($C29 = $C$7:$C$107), --('Seznam družstev'!$M29 = 'Seznam družstev'!$M$7:$M$107),  --('Seznam družstev'!$L29 = 'Seznam družstev'!$L$7:$L$107),  --('Seznam družstev'!$K29 = 'Seznam družstev'!$K$7:$K$107),  --('Seznam družstev'!$J29 = 'Seznam družstev'!$J$7:$J$107), --('Seznam družstev'!$I29 &lt; 'Seznam družstev'!$I$7:$I$107)), "")</f>
        <v/>
      </c>
      <c r="I29" s="16" t="str">
        <f>IF($A29&lt;&gt;"", SUMPRODUCT( --('Seznam družstev'!$B$7:$B$107='Seznam družstev'!$B29), --($C29 = $C$7:$C$107), --('Seznam družstev'!$M29 = 'Seznam družstev'!$M$7:$M$107),  --('Seznam družstev'!$L29 = 'Seznam družstev'!$L$7:$L$107),  --('Seznam družstev'!$K29 = 'Seznam družstev'!$K$7:$K$107),  --('Seznam družstev'!$J29 = 'Seznam družstev'!$J$7:$J$107), --('Seznam družstev'!$I29 = 'Seznam družstev'!$I$7:$I$107), --('Seznam družstev'!$H29 &lt; 'Seznam družstev'!$H$7:$H$107)), "")</f>
        <v/>
      </c>
      <c r="J29" s="16" t="str">
        <f>IF($A29&lt;&gt;"", SUMPRODUCT( --('Seznam družstev'!$B$7:$B$107='Seznam družstev'!$B29), --($C29 = $C$7:$C$107), --('Seznam družstev'!$M29 = 'Seznam družstev'!$M$7:$M$107),  --('Seznam družstev'!$L29 = 'Seznam družstev'!$L$7:$L$107),  --('Seznam družstev'!$K29 = 'Seznam družstev'!$K$7:$K$107),  --('Seznam družstev'!$J29 = 'Seznam družstev'!$J$7:$J$107), --('Seznam družstev'!$I29 = 'Seznam družstev'!$I$7:$I$107),  --('Seznam družstev'!$H29 = 'Seznam družstev'!$H$7:$H$107),  --('Seznam družstev'!$G29 &lt; 'Seznam družstev'!$G$7:$G$107)), "")</f>
        <v/>
      </c>
      <c r="K29" s="16" t="str">
        <f>IF($A29&lt;&gt;"", SUMPRODUCT( --('Seznam družstev'!$B$7:$B$107='Seznam družstev'!$B29), --($C29 = $C$7:$C$107), --('Seznam družstev'!$M29 = 'Seznam družstev'!$M$7:$M$107),  --('Seznam družstev'!$L29 = 'Seznam družstev'!$L$7:$L$107),  --('Seznam družstev'!$K29 = 'Seznam družstev'!$K$7:$K$107),  --('Seznam družstev'!$J29 = 'Seznam družstev'!$J$7:$J$107), --('Seznam družstev'!$I29 = 'Seznam družstev'!$I$7:$I$107),  --('Seznam družstev'!$H29 = 'Seznam družstev'!$H$7:$H$107), --('Seznam družstev'!$G29 = 'Seznam družstev'!$G$7:$G$107), --('Seznam družstev'!$F29 &lt; 'Seznam družstev'!$F$7:$F$107)), "")</f>
        <v/>
      </c>
      <c r="L29" s="16" t="str">
        <f>IF($A29&lt;&gt;"", SUMPRODUCT( --('Seznam družstev'!$B$7:$B$107='Seznam družstev'!$B29), --($C29 = $C$7:$C$107), --('Seznam družstev'!$M29 = 'Seznam družstev'!$M$7:$M$107),  --('Seznam družstev'!$L29 = 'Seznam družstev'!$L$7:$L$107),  --('Seznam družstev'!$K29 = 'Seznam družstev'!$K$7:$K$107),  --('Seznam družstev'!$J29 = 'Seznam družstev'!$J$7:$J$107), --('Seznam družstev'!$I29 ='Seznam družstev'!$I$7:$I$107),  --('Seznam družstev'!$H29 = 'Seznam družstev'!$H$7:$H$107), --('Seznam družstev'!$G29 = 'Seznam družstev'!$G$7:$G$107), --('Seznam družstev'!$F29 = 'Seznam družstev'!$F$7:$F$107), --('Seznam družstev'!$E29 &lt; 'Seznam družstev'!$E$7:$E$107)), "")</f>
        <v/>
      </c>
      <c r="M29" s="16" t="str">
        <f>IF($A29&lt;&gt;"", SUMPRODUCT( --('Seznam družstev'!$B$7:$B$107='Seznam družstev'!$B29), --($C29 = $C$7:$C$107), --('Seznam družstev'!$M29 = 'Seznam družstev'!$M$7:$M$107),  --('Seznam družstev'!$L29 = 'Seznam družstev'!$L$7:$L$107),  --('Seznam družstev'!$K29 = 'Seznam družstev'!$K$7:$K$107),  --('Seznam družstev'!$J29 = 'Seznam družstev'!$J$7:$J$107), --('Seznam družstev'!$I29 = 'Seznam družstev'!$I$7:$I$107),  --('Seznam družstev'!$H29 = 'Seznam družstev'!$H$7:$H$107),  --('Seznam družstev'!$G29 = 'Seznam družstev'!$G$7:$G$107), --('Seznam družstev'!$F29 = 'Seznam družstev'!$F$7:$F$107), --('Seznam družstev'!$E29 = 'Seznam družstev'!$E$7:$E$107), --('Seznam družstev'!$N29 &lt;'Seznam družstev'!$N$7:$N$107)), "")</f>
        <v/>
      </c>
      <c r="N29" s="16" t="str">
        <f t="shared" si="0"/>
        <v/>
      </c>
      <c r="O29" s="16" t="str">
        <f>IF(A29&lt;&gt;"", IF(ISNA(VLOOKUP('Seznam družstev'!$B29,Nastavení!$B$10:$F$22,5,FALSE)),N29,   N29 + VLOOKUP('Seznam družstev'!$B29,Nastavení!$B$10:$F$22,5,FALSE)), "")</f>
        <v/>
      </c>
      <c r="P29" s="16" t="str">
        <f>IF($A29 &lt;&gt;"", COUNTIF($O$7:$O29, $O29) -1, "")</f>
        <v/>
      </c>
      <c r="Q29" s="16" t="str">
        <f t="shared" si="1"/>
        <v/>
      </c>
      <c r="R29" s="16" t="str">
        <f>IF(A29&lt;&gt;"",  SUMPRODUCT(--('Seznam družstev'!$A$7:$A$50&lt;&gt;""),--('Seznam družstev'!$B$7:$B$50&lt;&gt;"MZ"),--('Seznam družstev'!$B$7:$B$50='Seznam družstev'!$B29),--($N$7:$N$50=$N29)),"")</f>
        <v/>
      </c>
    </row>
    <row r="30" spans="1:18" x14ac:dyDescent="0.25">
      <c r="A30" s="16" t="str">
        <f>IF('Seznam družstev'!A30&lt;&gt;"",'Seznam družstev'!A30,"")</f>
        <v/>
      </c>
      <c r="B30" s="16" t="str">
        <f>IF(A30&lt;&gt;"",IF( 'Seznam družstev'!$O30&lt;&gt;"",'Seznam družstev'!$O30, 0),"")</f>
        <v/>
      </c>
      <c r="C30" s="16" t="str">
        <f>IF($A30&lt;&gt;"", 1+SUMPRODUCT(--($A$7:$A$107&lt;&gt;""), --('Seznam družstev'!$B$7:$B$107='Seznam družstev'!$B30), --($B30 &lt; $B$7:$B$107)), "")</f>
        <v/>
      </c>
      <c r="D30" s="16" t="str">
        <f>IF($A30&lt;&gt;"", SUMPRODUCT( --('Seznam družstev'!$B$7:$B$107='Seznam družstev'!$B30), --($C30 = $C$7:$C$107),--('Seznam družstev'!$M30 &lt;'Seznam družstev'!$M$7:$M$107)), "")</f>
        <v/>
      </c>
      <c r="E30" s="16" t="str">
        <f>IF($A30&lt;&gt;"", SUMPRODUCT( --('Seznam družstev'!$B$7:$B$107='Seznam družstev'!$B30), --($C30 = $C$7:$C$107), --('Seznam družstev'!$M30 = 'Seznam družstev'!$M$7:$M$107),  --('Seznam družstev'!$L30 &lt; 'Seznam družstev'!$L$7:$L$107)), "")</f>
        <v/>
      </c>
      <c r="F30" s="16" t="str">
        <f>IF($A30&lt;&gt;"", SUMPRODUCT( --('Seznam družstev'!$B$7:$B$107='Seznam družstev'!$B30), --($C30 = $C$7:$C$107), --('Seznam družstev'!$M30 = 'Seznam družstev'!$M$7:$M$107),  --('Seznam družstev'!$L30 = 'Seznam družstev'!$L$7:$L$107),  --('Seznam družstev'!$K30 &lt; 'Seznam družstev'!$K$7:$K$107)), "")</f>
        <v/>
      </c>
      <c r="G30" s="16" t="str">
        <f>IF($A30&lt;&gt;"", SUMPRODUCT( --('Seznam družstev'!$B$7:$B$107='Seznam družstev'!$B30), --($C30 = $C$7:$C$107), --('Seznam družstev'!$M30 = 'Seznam družstev'!$M$7:$M$107),  --('Seznam družstev'!$L30 = 'Seznam družstev'!$L$7:$L$107),  --('Seznam družstev'!$K30 = 'Seznam družstev'!$K$7:$K$107),  --('Seznam družstev'!$J30 &lt; 'Seznam družstev'!$J$7:$J$107)), "")</f>
        <v/>
      </c>
      <c r="H30" s="16" t="str">
        <f>IF($A30&lt;&gt;"", SUMPRODUCT( --('Seznam družstev'!$B$7:$B$107='Seznam družstev'!$B30), --($C30 = $C$7:$C$107), --('Seznam družstev'!$M30 = 'Seznam družstev'!$M$7:$M$107),  --('Seznam družstev'!$L30 = 'Seznam družstev'!$L$7:$L$107),  --('Seznam družstev'!$K30 = 'Seznam družstev'!$K$7:$K$107),  --('Seznam družstev'!$J30 = 'Seznam družstev'!$J$7:$J$107), --('Seznam družstev'!$I30 &lt; 'Seznam družstev'!$I$7:$I$107)), "")</f>
        <v/>
      </c>
      <c r="I30" s="16" t="str">
        <f>IF($A30&lt;&gt;"", SUMPRODUCT( --('Seznam družstev'!$B$7:$B$107='Seznam družstev'!$B30), --($C30 = $C$7:$C$107), --('Seznam družstev'!$M30 = 'Seznam družstev'!$M$7:$M$107),  --('Seznam družstev'!$L30 = 'Seznam družstev'!$L$7:$L$107),  --('Seznam družstev'!$K30 = 'Seznam družstev'!$K$7:$K$107),  --('Seznam družstev'!$J30 = 'Seznam družstev'!$J$7:$J$107), --('Seznam družstev'!$I30 = 'Seznam družstev'!$I$7:$I$107), --('Seznam družstev'!$H30 &lt; 'Seznam družstev'!$H$7:$H$107)), "")</f>
        <v/>
      </c>
      <c r="J30" s="16" t="str">
        <f>IF($A30&lt;&gt;"", SUMPRODUCT( --('Seznam družstev'!$B$7:$B$107='Seznam družstev'!$B30), --($C30 = $C$7:$C$107), --('Seznam družstev'!$M30 = 'Seznam družstev'!$M$7:$M$107),  --('Seznam družstev'!$L30 = 'Seznam družstev'!$L$7:$L$107),  --('Seznam družstev'!$K30 = 'Seznam družstev'!$K$7:$K$107),  --('Seznam družstev'!$J30 = 'Seznam družstev'!$J$7:$J$107), --('Seznam družstev'!$I30 = 'Seznam družstev'!$I$7:$I$107),  --('Seznam družstev'!$H30 = 'Seznam družstev'!$H$7:$H$107),  --('Seznam družstev'!$G30 &lt; 'Seznam družstev'!$G$7:$G$107)), "")</f>
        <v/>
      </c>
      <c r="K30" s="16" t="str">
        <f>IF($A30&lt;&gt;"", SUMPRODUCT( --('Seznam družstev'!$B$7:$B$107='Seznam družstev'!$B30), --($C30 = $C$7:$C$107), --('Seznam družstev'!$M30 = 'Seznam družstev'!$M$7:$M$107),  --('Seznam družstev'!$L30 = 'Seznam družstev'!$L$7:$L$107),  --('Seznam družstev'!$K30 = 'Seznam družstev'!$K$7:$K$107),  --('Seznam družstev'!$J30 = 'Seznam družstev'!$J$7:$J$107), --('Seznam družstev'!$I30 = 'Seznam družstev'!$I$7:$I$107),  --('Seznam družstev'!$H30 = 'Seznam družstev'!$H$7:$H$107), --('Seznam družstev'!$G30 = 'Seznam družstev'!$G$7:$G$107), --('Seznam družstev'!$F30 &lt; 'Seznam družstev'!$F$7:$F$107)), "")</f>
        <v/>
      </c>
      <c r="L30" s="16" t="str">
        <f>IF($A30&lt;&gt;"", SUMPRODUCT( --('Seznam družstev'!$B$7:$B$107='Seznam družstev'!$B30), --($C30 = $C$7:$C$107), --('Seznam družstev'!$M30 = 'Seznam družstev'!$M$7:$M$107),  --('Seznam družstev'!$L30 = 'Seznam družstev'!$L$7:$L$107),  --('Seznam družstev'!$K30 = 'Seznam družstev'!$K$7:$K$107),  --('Seznam družstev'!$J30 = 'Seznam družstev'!$J$7:$J$107), --('Seznam družstev'!$I30 ='Seznam družstev'!$I$7:$I$107),  --('Seznam družstev'!$H30 = 'Seznam družstev'!$H$7:$H$107), --('Seznam družstev'!$G30 = 'Seznam družstev'!$G$7:$G$107), --('Seznam družstev'!$F30 = 'Seznam družstev'!$F$7:$F$107), --('Seznam družstev'!$E30 &lt; 'Seznam družstev'!$E$7:$E$107)), "")</f>
        <v/>
      </c>
      <c r="M30" s="16" t="str">
        <f>IF($A30&lt;&gt;"", SUMPRODUCT( --('Seznam družstev'!$B$7:$B$107='Seznam družstev'!$B30), --($C30 = $C$7:$C$107), --('Seznam družstev'!$M30 = 'Seznam družstev'!$M$7:$M$107),  --('Seznam družstev'!$L30 = 'Seznam družstev'!$L$7:$L$107),  --('Seznam družstev'!$K30 = 'Seznam družstev'!$K$7:$K$107),  --('Seznam družstev'!$J30 = 'Seznam družstev'!$J$7:$J$107), --('Seznam družstev'!$I30 = 'Seznam družstev'!$I$7:$I$107),  --('Seznam družstev'!$H30 = 'Seznam družstev'!$H$7:$H$107),  --('Seznam družstev'!$G30 = 'Seznam družstev'!$G$7:$G$107), --('Seznam družstev'!$F30 = 'Seznam družstev'!$F$7:$F$107), --('Seznam družstev'!$E30 = 'Seznam družstev'!$E$7:$E$107), --('Seznam družstev'!$N30 &lt;'Seznam družstev'!$N$7:$N$107)), "")</f>
        <v/>
      </c>
      <c r="N30" s="16" t="str">
        <f t="shared" si="0"/>
        <v/>
      </c>
      <c r="O30" s="16" t="str">
        <f>IF(A30&lt;&gt;"", IF(ISNA(VLOOKUP('Seznam družstev'!$B30,Nastavení!$B$10:$F$22,5,FALSE)),N30,   N30 + VLOOKUP('Seznam družstev'!$B30,Nastavení!$B$10:$F$22,5,FALSE)), "")</f>
        <v/>
      </c>
      <c r="P30" s="16" t="str">
        <f>IF($A30 &lt;&gt;"", COUNTIF($O$7:$O30, $O30) -1, "")</f>
        <v/>
      </c>
      <c r="Q30" s="16" t="str">
        <f t="shared" si="1"/>
        <v/>
      </c>
      <c r="R30" s="16" t="str">
        <f>IF(A30&lt;&gt;"",  SUMPRODUCT(--('Seznam družstev'!$A$7:$A$50&lt;&gt;""),--('Seznam družstev'!$B$7:$B$50&lt;&gt;"MZ"),--('Seznam družstev'!$B$7:$B$50='Seznam družstev'!$B30),--($N$7:$N$50=$N30)),"")</f>
        <v/>
      </c>
    </row>
    <row r="31" spans="1:18" x14ac:dyDescent="0.25">
      <c r="A31" s="16" t="str">
        <f>IF('Seznam družstev'!A31&lt;&gt;"",'Seznam družstev'!A31,"")</f>
        <v/>
      </c>
      <c r="B31" s="16" t="str">
        <f>IF(A31&lt;&gt;"",IF( 'Seznam družstev'!$O31&lt;&gt;"",'Seznam družstev'!$O31, 0),"")</f>
        <v/>
      </c>
      <c r="C31" s="16" t="str">
        <f>IF($A31&lt;&gt;"", 1+SUMPRODUCT(--($A$7:$A$107&lt;&gt;""), --('Seznam družstev'!$B$7:$B$107='Seznam družstev'!$B31), --($B31 &lt; $B$7:$B$107)), "")</f>
        <v/>
      </c>
      <c r="D31" s="16" t="str">
        <f>IF($A31&lt;&gt;"", SUMPRODUCT( --('Seznam družstev'!$B$7:$B$107='Seznam družstev'!$B31), --($C31 = $C$7:$C$107),--('Seznam družstev'!$M31 &lt;'Seznam družstev'!$M$7:$M$107)), "")</f>
        <v/>
      </c>
      <c r="E31" s="16" t="str">
        <f>IF($A31&lt;&gt;"", SUMPRODUCT( --('Seznam družstev'!$B$7:$B$107='Seznam družstev'!$B31), --($C31 = $C$7:$C$107), --('Seznam družstev'!$M31 = 'Seznam družstev'!$M$7:$M$107),  --('Seznam družstev'!$L31 &lt; 'Seznam družstev'!$L$7:$L$107)), "")</f>
        <v/>
      </c>
      <c r="F31" s="16" t="str">
        <f>IF($A31&lt;&gt;"", SUMPRODUCT( --('Seznam družstev'!$B$7:$B$107='Seznam družstev'!$B31), --($C31 = $C$7:$C$107), --('Seznam družstev'!$M31 = 'Seznam družstev'!$M$7:$M$107),  --('Seznam družstev'!$L31 = 'Seznam družstev'!$L$7:$L$107),  --('Seznam družstev'!$K31 &lt; 'Seznam družstev'!$K$7:$K$107)), "")</f>
        <v/>
      </c>
      <c r="G31" s="16" t="str">
        <f>IF($A31&lt;&gt;"", SUMPRODUCT( --('Seznam družstev'!$B$7:$B$107='Seznam družstev'!$B31), --($C31 = $C$7:$C$107), --('Seznam družstev'!$M31 = 'Seznam družstev'!$M$7:$M$107),  --('Seznam družstev'!$L31 = 'Seznam družstev'!$L$7:$L$107),  --('Seznam družstev'!$K31 = 'Seznam družstev'!$K$7:$K$107),  --('Seznam družstev'!$J31 &lt; 'Seznam družstev'!$J$7:$J$107)), "")</f>
        <v/>
      </c>
      <c r="H31" s="16" t="str">
        <f>IF($A31&lt;&gt;"", SUMPRODUCT( --('Seznam družstev'!$B$7:$B$107='Seznam družstev'!$B31), --($C31 = $C$7:$C$107), --('Seznam družstev'!$M31 = 'Seznam družstev'!$M$7:$M$107),  --('Seznam družstev'!$L31 = 'Seznam družstev'!$L$7:$L$107),  --('Seznam družstev'!$K31 = 'Seznam družstev'!$K$7:$K$107),  --('Seznam družstev'!$J31 = 'Seznam družstev'!$J$7:$J$107), --('Seznam družstev'!$I31 &lt; 'Seznam družstev'!$I$7:$I$107)), "")</f>
        <v/>
      </c>
      <c r="I31" s="16" t="str">
        <f>IF($A31&lt;&gt;"", SUMPRODUCT( --('Seznam družstev'!$B$7:$B$107='Seznam družstev'!$B31), --($C31 = $C$7:$C$107), --('Seznam družstev'!$M31 = 'Seznam družstev'!$M$7:$M$107),  --('Seznam družstev'!$L31 = 'Seznam družstev'!$L$7:$L$107),  --('Seznam družstev'!$K31 = 'Seznam družstev'!$K$7:$K$107),  --('Seznam družstev'!$J31 = 'Seznam družstev'!$J$7:$J$107), --('Seznam družstev'!$I31 = 'Seznam družstev'!$I$7:$I$107), --('Seznam družstev'!$H31 &lt; 'Seznam družstev'!$H$7:$H$107)), "")</f>
        <v/>
      </c>
      <c r="J31" s="16" t="str">
        <f>IF($A31&lt;&gt;"", SUMPRODUCT( --('Seznam družstev'!$B$7:$B$107='Seznam družstev'!$B31), --($C31 = $C$7:$C$107), --('Seznam družstev'!$M31 = 'Seznam družstev'!$M$7:$M$107),  --('Seznam družstev'!$L31 = 'Seznam družstev'!$L$7:$L$107),  --('Seznam družstev'!$K31 = 'Seznam družstev'!$K$7:$K$107),  --('Seznam družstev'!$J31 = 'Seznam družstev'!$J$7:$J$107), --('Seznam družstev'!$I31 = 'Seznam družstev'!$I$7:$I$107),  --('Seznam družstev'!$H31 = 'Seznam družstev'!$H$7:$H$107),  --('Seznam družstev'!$G31 &lt; 'Seznam družstev'!$G$7:$G$107)), "")</f>
        <v/>
      </c>
      <c r="K31" s="16" t="str">
        <f>IF($A31&lt;&gt;"", SUMPRODUCT( --('Seznam družstev'!$B$7:$B$107='Seznam družstev'!$B31), --($C31 = $C$7:$C$107), --('Seznam družstev'!$M31 = 'Seznam družstev'!$M$7:$M$107),  --('Seznam družstev'!$L31 = 'Seznam družstev'!$L$7:$L$107),  --('Seznam družstev'!$K31 = 'Seznam družstev'!$K$7:$K$107),  --('Seznam družstev'!$J31 = 'Seznam družstev'!$J$7:$J$107), --('Seznam družstev'!$I31 = 'Seznam družstev'!$I$7:$I$107),  --('Seznam družstev'!$H31 = 'Seznam družstev'!$H$7:$H$107), --('Seznam družstev'!$G31 = 'Seznam družstev'!$G$7:$G$107), --('Seznam družstev'!$F31 &lt; 'Seznam družstev'!$F$7:$F$107)), "")</f>
        <v/>
      </c>
      <c r="L31" s="16" t="str">
        <f>IF($A31&lt;&gt;"", SUMPRODUCT( --('Seznam družstev'!$B$7:$B$107='Seznam družstev'!$B31), --($C31 = $C$7:$C$107), --('Seznam družstev'!$M31 = 'Seznam družstev'!$M$7:$M$107),  --('Seznam družstev'!$L31 = 'Seznam družstev'!$L$7:$L$107),  --('Seznam družstev'!$K31 = 'Seznam družstev'!$K$7:$K$107),  --('Seznam družstev'!$J31 = 'Seznam družstev'!$J$7:$J$107), --('Seznam družstev'!$I31 ='Seznam družstev'!$I$7:$I$107),  --('Seznam družstev'!$H31 = 'Seznam družstev'!$H$7:$H$107), --('Seznam družstev'!$G31 = 'Seznam družstev'!$G$7:$G$107), --('Seznam družstev'!$F31 = 'Seznam družstev'!$F$7:$F$107), --('Seznam družstev'!$E31 &lt; 'Seznam družstev'!$E$7:$E$107)), "")</f>
        <v/>
      </c>
      <c r="M31" s="16" t="str">
        <f>IF($A31&lt;&gt;"", SUMPRODUCT( --('Seznam družstev'!$B$7:$B$107='Seznam družstev'!$B31), --($C31 = $C$7:$C$107), --('Seznam družstev'!$M31 = 'Seznam družstev'!$M$7:$M$107),  --('Seznam družstev'!$L31 = 'Seznam družstev'!$L$7:$L$107),  --('Seznam družstev'!$K31 = 'Seznam družstev'!$K$7:$K$107),  --('Seznam družstev'!$J31 = 'Seznam družstev'!$J$7:$J$107), --('Seznam družstev'!$I31 = 'Seznam družstev'!$I$7:$I$107),  --('Seznam družstev'!$H31 = 'Seznam družstev'!$H$7:$H$107),  --('Seznam družstev'!$G31 = 'Seznam družstev'!$G$7:$G$107), --('Seznam družstev'!$F31 = 'Seznam družstev'!$F$7:$F$107), --('Seznam družstev'!$E31 = 'Seznam družstev'!$E$7:$E$107), --('Seznam družstev'!$N31 &lt;'Seznam družstev'!$N$7:$N$107)), "")</f>
        <v/>
      </c>
      <c r="N31" s="16" t="str">
        <f t="shared" si="0"/>
        <v/>
      </c>
      <c r="O31" s="16" t="str">
        <f>IF(A31&lt;&gt;"", IF(ISNA(VLOOKUP('Seznam družstev'!$B31,Nastavení!$B$10:$F$22,5,FALSE)),N31,   N31 + VLOOKUP('Seznam družstev'!$B31,Nastavení!$B$10:$F$22,5,FALSE)), "")</f>
        <v/>
      </c>
      <c r="P31" s="16" t="str">
        <f>IF($A31 &lt;&gt;"", COUNTIF($O$7:$O31, $O31) -1, "")</f>
        <v/>
      </c>
      <c r="Q31" s="16" t="str">
        <f t="shared" si="1"/>
        <v/>
      </c>
      <c r="R31" s="16" t="str">
        <f>IF(A31&lt;&gt;"",  SUMPRODUCT(--('Seznam družstev'!$A$7:$A$50&lt;&gt;""),--('Seznam družstev'!$B$7:$B$50&lt;&gt;"MZ"),--('Seznam družstev'!$B$7:$B$50='Seznam družstev'!$B31),--($N$7:$N$50=$N31)),"")</f>
        <v/>
      </c>
    </row>
    <row r="32" spans="1:18" x14ac:dyDescent="0.25">
      <c r="A32" s="16" t="str">
        <f>IF('Seznam družstev'!A32&lt;&gt;"",'Seznam družstev'!A32,"")</f>
        <v/>
      </c>
      <c r="B32" s="16" t="str">
        <f>IF(A32&lt;&gt;"",IF( 'Seznam družstev'!$O32&lt;&gt;"",'Seznam družstev'!$O32, 0),"")</f>
        <v/>
      </c>
      <c r="C32" s="16" t="str">
        <f>IF($A32&lt;&gt;"", 1+SUMPRODUCT(--($A$7:$A$107&lt;&gt;""), --('Seznam družstev'!$B$7:$B$107='Seznam družstev'!$B32), --($B32 &lt; $B$7:$B$107)), "")</f>
        <v/>
      </c>
      <c r="D32" s="16" t="str">
        <f>IF($A32&lt;&gt;"", SUMPRODUCT( --('Seznam družstev'!$B$7:$B$107='Seznam družstev'!$B32), --($C32 = $C$7:$C$107),--('Seznam družstev'!$M32 &lt;'Seznam družstev'!$M$7:$M$107)), "")</f>
        <v/>
      </c>
      <c r="E32" s="16" t="str">
        <f>IF($A32&lt;&gt;"", SUMPRODUCT( --('Seznam družstev'!$B$7:$B$107='Seznam družstev'!$B32), --($C32 = $C$7:$C$107), --('Seznam družstev'!$M32 = 'Seznam družstev'!$M$7:$M$107),  --('Seznam družstev'!$L32 &lt; 'Seznam družstev'!$L$7:$L$107)), "")</f>
        <v/>
      </c>
      <c r="F32" s="16" t="str">
        <f>IF($A32&lt;&gt;"", SUMPRODUCT( --('Seznam družstev'!$B$7:$B$107='Seznam družstev'!$B32), --($C32 = $C$7:$C$107), --('Seznam družstev'!$M32 = 'Seznam družstev'!$M$7:$M$107),  --('Seznam družstev'!$L32 = 'Seznam družstev'!$L$7:$L$107),  --('Seznam družstev'!$K32 &lt; 'Seznam družstev'!$K$7:$K$107)), "")</f>
        <v/>
      </c>
      <c r="G32" s="16" t="str">
        <f>IF($A32&lt;&gt;"", SUMPRODUCT( --('Seznam družstev'!$B$7:$B$107='Seznam družstev'!$B32), --($C32 = $C$7:$C$107), --('Seznam družstev'!$M32 = 'Seznam družstev'!$M$7:$M$107),  --('Seznam družstev'!$L32 = 'Seznam družstev'!$L$7:$L$107),  --('Seznam družstev'!$K32 = 'Seznam družstev'!$K$7:$K$107),  --('Seznam družstev'!$J32 &lt; 'Seznam družstev'!$J$7:$J$107)), "")</f>
        <v/>
      </c>
      <c r="H32" s="16" t="str">
        <f>IF($A32&lt;&gt;"", SUMPRODUCT( --('Seznam družstev'!$B$7:$B$107='Seznam družstev'!$B32), --($C32 = $C$7:$C$107), --('Seznam družstev'!$M32 = 'Seznam družstev'!$M$7:$M$107),  --('Seznam družstev'!$L32 = 'Seznam družstev'!$L$7:$L$107),  --('Seznam družstev'!$K32 = 'Seznam družstev'!$K$7:$K$107),  --('Seznam družstev'!$J32 = 'Seznam družstev'!$J$7:$J$107), --('Seznam družstev'!$I32 &lt; 'Seznam družstev'!$I$7:$I$107)), "")</f>
        <v/>
      </c>
      <c r="I32" s="16" t="str">
        <f>IF($A32&lt;&gt;"", SUMPRODUCT( --('Seznam družstev'!$B$7:$B$107='Seznam družstev'!$B32), --($C32 = $C$7:$C$107), --('Seznam družstev'!$M32 = 'Seznam družstev'!$M$7:$M$107),  --('Seznam družstev'!$L32 = 'Seznam družstev'!$L$7:$L$107),  --('Seznam družstev'!$K32 = 'Seznam družstev'!$K$7:$K$107),  --('Seznam družstev'!$J32 = 'Seznam družstev'!$J$7:$J$107), --('Seznam družstev'!$I32 = 'Seznam družstev'!$I$7:$I$107), --('Seznam družstev'!$H32 &lt; 'Seznam družstev'!$H$7:$H$107)), "")</f>
        <v/>
      </c>
      <c r="J32" s="16" t="str">
        <f>IF($A32&lt;&gt;"", SUMPRODUCT( --('Seznam družstev'!$B$7:$B$107='Seznam družstev'!$B32), --($C32 = $C$7:$C$107), --('Seznam družstev'!$M32 = 'Seznam družstev'!$M$7:$M$107),  --('Seznam družstev'!$L32 = 'Seznam družstev'!$L$7:$L$107),  --('Seznam družstev'!$K32 = 'Seznam družstev'!$K$7:$K$107),  --('Seznam družstev'!$J32 = 'Seznam družstev'!$J$7:$J$107), --('Seznam družstev'!$I32 = 'Seznam družstev'!$I$7:$I$107),  --('Seznam družstev'!$H32 = 'Seznam družstev'!$H$7:$H$107),  --('Seznam družstev'!$G32 &lt; 'Seznam družstev'!$G$7:$G$107)), "")</f>
        <v/>
      </c>
      <c r="K32" s="16" t="str">
        <f>IF($A32&lt;&gt;"", SUMPRODUCT( --('Seznam družstev'!$B$7:$B$107='Seznam družstev'!$B32), --($C32 = $C$7:$C$107), --('Seznam družstev'!$M32 = 'Seznam družstev'!$M$7:$M$107),  --('Seznam družstev'!$L32 = 'Seznam družstev'!$L$7:$L$107),  --('Seznam družstev'!$K32 = 'Seznam družstev'!$K$7:$K$107),  --('Seznam družstev'!$J32 = 'Seznam družstev'!$J$7:$J$107), --('Seznam družstev'!$I32 = 'Seznam družstev'!$I$7:$I$107),  --('Seznam družstev'!$H32 = 'Seznam družstev'!$H$7:$H$107), --('Seznam družstev'!$G32 = 'Seznam družstev'!$G$7:$G$107), --('Seznam družstev'!$F32 &lt; 'Seznam družstev'!$F$7:$F$107)), "")</f>
        <v/>
      </c>
      <c r="L32" s="16" t="str">
        <f>IF($A32&lt;&gt;"", SUMPRODUCT( --('Seznam družstev'!$B$7:$B$107='Seznam družstev'!$B32), --($C32 = $C$7:$C$107), --('Seznam družstev'!$M32 = 'Seznam družstev'!$M$7:$M$107),  --('Seznam družstev'!$L32 = 'Seznam družstev'!$L$7:$L$107),  --('Seznam družstev'!$K32 = 'Seznam družstev'!$K$7:$K$107),  --('Seznam družstev'!$J32 = 'Seznam družstev'!$J$7:$J$107), --('Seznam družstev'!$I32 ='Seznam družstev'!$I$7:$I$107),  --('Seznam družstev'!$H32 = 'Seznam družstev'!$H$7:$H$107), --('Seznam družstev'!$G32 = 'Seznam družstev'!$G$7:$G$107), --('Seznam družstev'!$F32 = 'Seznam družstev'!$F$7:$F$107), --('Seznam družstev'!$E32 &lt; 'Seznam družstev'!$E$7:$E$107)), "")</f>
        <v/>
      </c>
      <c r="M32" s="16" t="str">
        <f>IF($A32&lt;&gt;"", SUMPRODUCT( --('Seznam družstev'!$B$7:$B$107='Seznam družstev'!$B32), --($C32 = $C$7:$C$107), --('Seznam družstev'!$M32 = 'Seznam družstev'!$M$7:$M$107),  --('Seznam družstev'!$L32 = 'Seznam družstev'!$L$7:$L$107),  --('Seznam družstev'!$K32 = 'Seznam družstev'!$K$7:$K$107),  --('Seznam družstev'!$J32 = 'Seznam družstev'!$J$7:$J$107), --('Seznam družstev'!$I32 = 'Seznam družstev'!$I$7:$I$107),  --('Seznam družstev'!$H32 = 'Seznam družstev'!$H$7:$H$107),  --('Seznam družstev'!$G32 = 'Seznam družstev'!$G$7:$G$107), --('Seznam družstev'!$F32 = 'Seznam družstev'!$F$7:$F$107), --('Seznam družstev'!$E32 = 'Seznam družstev'!$E$7:$E$107), --('Seznam družstev'!$N32 &lt;'Seznam družstev'!$N$7:$N$107)), "")</f>
        <v/>
      </c>
      <c r="N32" s="16" t="str">
        <f t="shared" si="0"/>
        <v/>
      </c>
      <c r="O32" s="16" t="str">
        <f>IF(A32&lt;&gt;"", IF(ISNA(VLOOKUP('Seznam družstev'!$B32,Nastavení!$B$10:$F$22,5,FALSE)),N32,   N32 + VLOOKUP('Seznam družstev'!$B32,Nastavení!$B$10:$F$22,5,FALSE)), "")</f>
        <v/>
      </c>
      <c r="P32" s="16" t="str">
        <f>IF($A32 &lt;&gt;"", COUNTIF($O$7:$O32, $O32) -1, "")</f>
        <v/>
      </c>
      <c r="Q32" s="16" t="str">
        <f t="shared" si="1"/>
        <v/>
      </c>
      <c r="R32" s="16" t="str">
        <f>IF(A32&lt;&gt;"",  SUMPRODUCT(--('Seznam družstev'!$A$7:$A$50&lt;&gt;""),--('Seznam družstev'!$B$7:$B$50&lt;&gt;"MZ"),--('Seznam družstev'!$B$7:$B$50='Seznam družstev'!$B32),--($N$7:$N$50=$N32)),"")</f>
        <v/>
      </c>
    </row>
    <row r="33" spans="1:18" x14ac:dyDescent="0.25">
      <c r="A33" s="16" t="str">
        <f>IF('Seznam družstev'!A33&lt;&gt;"",'Seznam družstev'!A33,"")</f>
        <v/>
      </c>
      <c r="B33" s="16" t="str">
        <f>IF(A33&lt;&gt;"",IF( 'Seznam družstev'!$O33&lt;&gt;"",'Seznam družstev'!$O33, 0),"")</f>
        <v/>
      </c>
      <c r="C33" s="16" t="str">
        <f>IF($A33&lt;&gt;"", 1+SUMPRODUCT(--($A$7:$A$107&lt;&gt;""), --('Seznam družstev'!$B$7:$B$107='Seznam družstev'!$B33), --($B33 &lt; $B$7:$B$107)), "")</f>
        <v/>
      </c>
      <c r="D33" s="16" t="str">
        <f>IF($A33&lt;&gt;"", SUMPRODUCT( --('Seznam družstev'!$B$7:$B$107='Seznam družstev'!$B33), --($C33 = $C$7:$C$107),--('Seznam družstev'!$M33 &lt;'Seznam družstev'!$M$7:$M$107)), "")</f>
        <v/>
      </c>
      <c r="E33" s="16" t="str">
        <f>IF($A33&lt;&gt;"", SUMPRODUCT( --('Seznam družstev'!$B$7:$B$107='Seznam družstev'!$B33), --($C33 = $C$7:$C$107), --('Seznam družstev'!$M33 = 'Seznam družstev'!$M$7:$M$107),  --('Seznam družstev'!$L33 &lt; 'Seznam družstev'!$L$7:$L$107)), "")</f>
        <v/>
      </c>
      <c r="F33" s="16" t="str">
        <f>IF($A33&lt;&gt;"", SUMPRODUCT( --('Seznam družstev'!$B$7:$B$107='Seznam družstev'!$B33), --($C33 = $C$7:$C$107), --('Seznam družstev'!$M33 = 'Seznam družstev'!$M$7:$M$107),  --('Seznam družstev'!$L33 = 'Seznam družstev'!$L$7:$L$107),  --('Seznam družstev'!$K33 &lt; 'Seznam družstev'!$K$7:$K$107)), "")</f>
        <v/>
      </c>
      <c r="G33" s="16" t="str">
        <f>IF($A33&lt;&gt;"", SUMPRODUCT( --('Seznam družstev'!$B$7:$B$107='Seznam družstev'!$B33), --($C33 = $C$7:$C$107), --('Seznam družstev'!$M33 = 'Seznam družstev'!$M$7:$M$107),  --('Seznam družstev'!$L33 = 'Seznam družstev'!$L$7:$L$107),  --('Seznam družstev'!$K33 = 'Seznam družstev'!$K$7:$K$107),  --('Seznam družstev'!$J33 &lt; 'Seznam družstev'!$J$7:$J$107)), "")</f>
        <v/>
      </c>
      <c r="H33" s="16" t="str">
        <f>IF($A33&lt;&gt;"", SUMPRODUCT( --('Seznam družstev'!$B$7:$B$107='Seznam družstev'!$B33), --($C33 = $C$7:$C$107), --('Seznam družstev'!$M33 = 'Seznam družstev'!$M$7:$M$107),  --('Seznam družstev'!$L33 = 'Seznam družstev'!$L$7:$L$107),  --('Seznam družstev'!$K33 = 'Seznam družstev'!$K$7:$K$107),  --('Seznam družstev'!$J33 = 'Seznam družstev'!$J$7:$J$107), --('Seznam družstev'!$I33 &lt; 'Seznam družstev'!$I$7:$I$107)), "")</f>
        <v/>
      </c>
      <c r="I33" s="16" t="str">
        <f>IF($A33&lt;&gt;"", SUMPRODUCT( --('Seznam družstev'!$B$7:$B$107='Seznam družstev'!$B33), --($C33 = $C$7:$C$107), --('Seznam družstev'!$M33 = 'Seznam družstev'!$M$7:$M$107),  --('Seznam družstev'!$L33 = 'Seznam družstev'!$L$7:$L$107),  --('Seznam družstev'!$K33 = 'Seznam družstev'!$K$7:$K$107),  --('Seznam družstev'!$J33 = 'Seznam družstev'!$J$7:$J$107), --('Seznam družstev'!$I33 = 'Seznam družstev'!$I$7:$I$107), --('Seznam družstev'!$H33 &lt; 'Seznam družstev'!$H$7:$H$107)), "")</f>
        <v/>
      </c>
      <c r="J33" s="16" t="str">
        <f>IF($A33&lt;&gt;"", SUMPRODUCT( --('Seznam družstev'!$B$7:$B$107='Seznam družstev'!$B33), --($C33 = $C$7:$C$107), --('Seznam družstev'!$M33 = 'Seznam družstev'!$M$7:$M$107),  --('Seznam družstev'!$L33 = 'Seznam družstev'!$L$7:$L$107),  --('Seznam družstev'!$K33 = 'Seznam družstev'!$K$7:$K$107),  --('Seznam družstev'!$J33 = 'Seznam družstev'!$J$7:$J$107), --('Seznam družstev'!$I33 = 'Seznam družstev'!$I$7:$I$107),  --('Seznam družstev'!$H33 = 'Seznam družstev'!$H$7:$H$107),  --('Seznam družstev'!$G33 &lt; 'Seznam družstev'!$G$7:$G$107)), "")</f>
        <v/>
      </c>
      <c r="K33" s="16" t="str">
        <f>IF($A33&lt;&gt;"", SUMPRODUCT( --('Seznam družstev'!$B$7:$B$107='Seznam družstev'!$B33), --($C33 = $C$7:$C$107), --('Seznam družstev'!$M33 = 'Seznam družstev'!$M$7:$M$107),  --('Seznam družstev'!$L33 = 'Seznam družstev'!$L$7:$L$107),  --('Seznam družstev'!$K33 = 'Seznam družstev'!$K$7:$K$107),  --('Seznam družstev'!$J33 = 'Seznam družstev'!$J$7:$J$107), --('Seznam družstev'!$I33 = 'Seznam družstev'!$I$7:$I$107),  --('Seznam družstev'!$H33 = 'Seznam družstev'!$H$7:$H$107), --('Seznam družstev'!$G33 = 'Seznam družstev'!$G$7:$G$107), --('Seznam družstev'!$F33 &lt; 'Seznam družstev'!$F$7:$F$107)), "")</f>
        <v/>
      </c>
      <c r="L33" s="16" t="str">
        <f>IF($A33&lt;&gt;"", SUMPRODUCT( --('Seznam družstev'!$B$7:$B$107='Seznam družstev'!$B33), --($C33 = $C$7:$C$107), --('Seznam družstev'!$M33 = 'Seznam družstev'!$M$7:$M$107),  --('Seznam družstev'!$L33 = 'Seznam družstev'!$L$7:$L$107),  --('Seznam družstev'!$K33 = 'Seznam družstev'!$K$7:$K$107),  --('Seznam družstev'!$J33 = 'Seznam družstev'!$J$7:$J$107), --('Seznam družstev'!$I33 ='Seznam družstev'!$I$7:$I$107),  --('Seznam družstev'!$H33 = 'Seznam družstev'!$H$7:$H$107), --('Seznam družstev'!$G33 = 'Seznam družstev'!$G$7:$G$107), --('Seznam družstev'!$F33 = 'Seznam družstev'!$F$7:$F$107), --('Seznam družstev'!$E33 &lt; 'Seznam družstev'!$E$7:$E$107)), "")</f>
        <v/>
      </c>
      <c r="M33" s="16" t="str">
        <f>IF($A33&lt;&gt;"", SUMPRODUCT( --('Seznam družstev'!$B$7:$B$107='Seznam družstev'!$B33), --($C33 = $C$7:$C$107), --('Seznam družstev'!$M33 = 'Seznam družstev'!$M$7:$M$107),  --('Seznam družstev'!$L33 = 'Seznam družstev'!$L$7:$L$107),  --('Seznam družstev'!$K33 = 'Seznam družstev'!$K$7:$K$107),  --('Seznam družstev'!$J33 = 'Seznam družstev'!$J$7:$J$107), --('Seznam družstev'!$I33 = 'Seznam družstev'!$I$7:$I$107),  --('Seznam družstev'!$H33 = 'Seznam družstev'!$H$7:$H$107),  --('Seznam družstev'!$G33 = 'Seznam družstev'!$G$7:$G$107), --('Seznam družstev'!$F33 = 'Seznam družstev'!$F$7:$F$107), --('Seznam družstev'!$E33 = 'Seznam družstev'!$E$7:$E$107), --('Seznam družstev'!$N33 &lt;'Seznam družstev'!$N$7:$N$107)), "")</f>
        <v/>
      </c>
      <c r="N33" s="16" t="str">
        <f t="shared" si="0"/>
        <v/>
      </c>
      <c r="O33" s="16" t="str">
        <f>IF(A33&lt;&gt;"", IF(ISNA(VLOOKUP('Seznam družstev'!$B33,Nastavení!$B$10:$F$22,5,FALSE)),N33,   N33 + VLOOKUP('Seznam družstev'!$B33,Nastavení!$B$10:$F$22,5,FALSE)), "")</f>
        <v/>
      </c>
      <c r="P33" s="16" t="str">
        <f>IF($A33 &lt;&gt;"", COUNTIF($O$7:$O33, $O33) -1, "")</f>
        <v/>
      </c>
      <c r="Q33" s="16" t="str">
        <f t="shared" si="1"/>
        <v/>
      </c>
      <c r="R33" s="16" t="str">
        <f>IF(A33&lt;&gt;"",  SUMPRODUCT(--('Seznam družstev'!$A$7:$A$50&lt;&gt;""),--('Seznam družstev'!$B$7:$B$50&lt;&gt;"MZ"),--('Seznam družstev'!$B$7:$B$50='Seznam družstev'!$B33),--($N$7:$N$50=$N33)),"")</f>
        <v/>
      </c>
    </row>
    <row r="34" spans="1:18" x14ac:dyDescent="0.25">
      <c r="A34" s="16" t="str">
        <f>IF('Seznam družstev'!A34&lt;&gt;"",'Seznam družstev'!A34,"")</f>
        <v/>
      </c>
      <c r="B34" s="16" t="str">
        <f>IF(A34&lt;&gt;"",IF( 'Seznam družstev'!$O34&lt;&gt;"",'Seznam družstev'!$O34, 0),"")</f>
        <v/>
      </c>
      <c r="C34" s="16" t="str">
        <f>IF($A34&lt;&gt;"", 1+SUMPRODUCT(--($A$7:$A$107&lt;&gt;""), --('Seznam družstev'!$B$7:$B$107='Seznam družstev'!$B34), --($B34 &lt; $B$7:$B$107)), "")</f>
        <v/>
      </c>
      <c r="D34" s="16" t="str">
        <f>IF($A34&lt;&gt;"", SUMPRODUCT( --('Seznam družstev'!$B$7:$B$107='Seznam družstev'!$B34), --($C34 = $C$7:$C$107),--('Seznam družstev'!$M34 &lt;'Seznam družstev'!$M$7:$M$107)), "")</f>
        <v/>
      </c>
      <c r="E34" s="16" t="str">
        <f>IF($A34&lt;&gt;"", SUMPRODUCT( --('Seznam družstev'!$B$7:$B$107='Seznam družstev'!$B34), --($C34 = $C$7:$C$107), --('Seznam družstev'!$M34 = 'Seznam družstev'!$M$7:$M$107),  --('Seznam družstev'!$L34 &lt; 'Seznam družstev'!$L$7:$L$107)), "")</f>
        <v/>
      </c>
      <c r="F34" s="16" t="str">
        <f>IF($A34&lt;&gt;"", SUMPRODUCT( --('Seznam družstev'!$B$7:$B$107='Seznam družstev'!$B34), --($C34 = $C$7:$C$107), --('Seznam družstev'!$M34 = 'Seznam družstev'!$M$7:$M$107),  --('Seznam družstev'!$L34 = 'Seznam družstev'!$L$7:$L$107),  --('Seznam družstev'!$K34 &lt; 'Seznam družstev'!$K$7:$K$107)), "")</f>
        <v/>
      </c>
      <c r="G34" s="16" t="str">
        <f>IF($A34&lt;&gt;"", SUMPRODUCT( --('Seznam družstev'!$B$7:$B$107='Seznam družstev'!$B34), --($C34 = $C$7:$C$107), --('Seznam družstev'!$M34 = 'Seznam družstev'!$M$7:$M$107),  --('Seznam družstev'!$L34 = 'Seznam družstev'!$L$7:$L$107),  --('Seznam družstev'!$K34 = 'Seznam družstev'!$K$7:$K$107),  --('Seznam družstev'!$J34 &lt; 'Seznam družstev'!$J$7:$J$107)), "")</f>
        <v/>
      </c>
      <c r="H34" s="16" t="str">
        <f>IF($A34&lt;&gt;"", SUMPRODUCT( --('Seznam družstev'!$B$7:$B$107='Seznam družstev'!$B34), --($C34 = $C$7:$C$107), --('Seznam družstev'!$M34 = 'Seznam družstev'!$M$7:$M$107),  --('Seznam družstev'!$L34 = 'Seznam družstev'!$L$7:$L$107),  --('Seznam družstev'!$K34 = 'Seznam družstev'!$K$7:$K$107),  --('Seznam družstev'!$J34 = 'Seznam družstev'!$J$7:$J$107), --('Seznam družstev'!$I34 &lt; 'Seznam družstev'!$I$7:$I$107)), "")</f>
        <v/>
      </c>
      <c r="I34" s="16" t="str">
        <f>IF($A34&lt;&gt;"", SUMPRODUCT( --('Seznam družstev'!$B$7:$B$107='Seznam družstev'!$B34), --($C34 = $C$7:$C$107), --('Seznam družstev'!$M34 = 'Seznam družstev'!$M$7:$M$107),  --('Seznam družstev'!$L34 = 'Seznam družstev'!$L$7:$L$107),  --('Seznam družstev'!$K34 = 'Seznam družstev'!$K$7:$K$107),  --('Seznam družstev'!$J34 = 'Seznam družstev'!$J$7:$J$107), --('Seznam družstev'!$I34 = 'Seznam družstev'!$I$7:$I$107), --('Seznam družstev'!$H34 &lt; 'Seznam družstev'!$H$7:$H$107)), "")</f>
        <v/>
      </c>
      <c r="J34" s="16" t="str">
        <f>IF($A34&lt;&gt;"", SUMPRODUCT( --('Seznam družstev'!$B$7:$B$107='Seznam družstev'!$B34), --($C34 = $C$7:$C$107), --('Seznam družstev'!$M34 = 'Seznam družstev'!$M$7:$M$107),  --('Seznam družstev'!$L34 = 'Seznam družstev'!$L$7:$L$107),  --('Seznam družstev'!$K34 = 'Seznam družstev'!$K$7:$K$107),  --('Seznam družstev'!$J34 = 'Seznam družstev'!$J$7:$J$107), --('Seznam družstev'!$I34 = 'Seznam družstev'!$I$7:$I$107),  --('Seznam družstev'!$H34 = 'Seznam družstev'!$H$7:$H$107),  --('Seznam družstev'!$G34 &lt; 'Seznam družstev'!$G$7:$G$107)), "")</f>
        <v/>
      </c>
      <c r="K34" s="16" t="str">
        <f>IF($A34&lt;&gt;"", SUMPRODUCT( --('Seznam družstev'!$B$7:$B$107='Seznam družstev'!$B34), --($C34 = $C$7:$C$107), --('Seznam družstev'!$M34 = 'Seznam družstev'!$M$7:$M$107),  --('Seznam družstev'!$L34 = 'Seznam družstev'!$L$7:$L$107),  --('Seznam družstev'!$K34 = 'Seznam družstev'!$K$7:$K$107),  --('Seznam družstev'!$J34 = 'Seznam družstev'!$J$7:$J$107), --('Seznam družstev'!$I34 = 'Seznam družstev'!$I$7:$I$107),  --('Seznam družstev'!$H34 = 'Seznam družstev'!$H$7:$H$107), --('Seznam družstev'!$G34 = 'Seznam družstev'!$G$7:$G$107), --('Seznam družstev'!$F34 &lt; 'Seznam družstev'!$F$7:$F$107)), "")</f>
        <v/>
      </c>
      <c r="L34" s="16" t="str">
        <f>IF($A34&lt;&gt;"", SUMPRODUCT( --('Seznam družstev'!$B$7:$B$107='Seznam družstev'!$B34), --($C34 = $C$7:$C$107), --('Seznam družstev'!$M34 = 'Seznam družstev'!$M$7:$M$107),  --('Seznam družstev'!$L34 = 'Seznam družstev'!$L$7:$L$107),  --('Seznam družstev'!$K34 = 'Seznam družstev'!$K$7:$K$107),  --('Seznam družstev'!$J34 = 'Seznam družstev'!$J$7:$J$107), --('Seznam družstev'!$I34 ='Seznam družstev'!$I$7:$I$107),  --('Seznam družstev'!$H34 = 'Seznam družstev'!$H$7:$H$107), --('Seznam družstev'!$G34 = 'Seznam družstev'!$G$7:$G$107), --('Seznam družstev'!$F34 = 'Seznam družstev'!$F$7:$F$107), --('Seznam družstev'!$E34 &lt; 'Seznam družstev'!$E$7:$E$107)), "")</f>
        <v/>
      </c>
      <c r="M34" s="16" t="str">
        <f>IF($A34&lt;&gt;"", SUMPRODUCT( --('Seznam družstev'!$B$7:$B$107='Seznam družstev'!$B34), --($C34 = $C$7:$C$107), --('Seznam družstev'!$M34 = 'Seznam družstev'!$M$7:$M$107),  --('Seznam družstev'!$L34 = 'Seznam družstev'!$L$7:$L$107),  --('Seznam družstev'!$K34 = 'Seznam družstev'!$K$7:$K$107),  --('Seznam družstev'!$J34 = 'Seznam družstev'!$J$7:$J$107), --('Seznam družstev'!$I34 = 'Seznam družstev'!$I$7:$I$107),  --('Seznam družstev'!$H34 = 'Seznam družstev'!$H$7:$H$107),  --('Seznam družstev'!$G34 = 'Seznam družstev'!$G$7:$G$107), --('Seznam družstev'!$F34 = 'Seznam družstev'!$F$7:$F$107), --('Seznam družstev'!$E34 = 'Seznam družstev'!$E$7:$E$107), --('Seznam družstev'!$N34 &lt;'Seznam družstev'!$N$7:$N$107)), "")</f>
        <v/>
      </c>
      <c r="N34" s="16" t="str">
        <f t="shared" si="0"/>
        <v/>
      </c>
      <c r="O34" s="16" t="str">
        <f>IF(A34&lt;&gt;"", IF(ISNA(VLOOKUP('Seznam družstev'!$B34,Nastavení!$B$10:$F$22,5,FALSE)),N34,   N34 + VLOOKUP('Seznam družstev'!$B34,Nastavení!$B$10:$F$22,5,FALSE)), "")</f>
        <v/>
      </c>
      <c r="P34" s="16" t="str">
        <f>IF($A34 &lt;&gt;"", COUNTIF($O$7:$O34, $O34) -1, "")</f>
        <v/>
      </c>
      <c r="Q34" s="16" t="str">
        <f t="shared" si="1"/>
        <v/>
      </c>
      <c r="R34" s="16" t="str">
        <f>IF(A34&lt;&gt;"",  SUMPRODUCT(--('Seznam družstev'!$A$7:$A$50&lt;&gt;""),--('Seznam družstev'!$B$7:$B$50&lt;&gt;"MZ"),--('Seznam družstev'!$B$7:$B$50='Seznam družstev'!$B34),--($N$7:$N$50=$N34)),"")</f>
        <v/>
      </c>
    </row>
    <row r="35" spans="1:18" x14ac:dyDescent="0.25">
      <c r="A35" s="16" t="str">
        <f>IF('Seznam družstev'!A35&lt;&gt;"",'Seznam družstev'!A35,"")</f>
        <v/>
      </c>
      <c r="B35" s="16" t="str">
        <f>IF(A35&lt;&gt;"",IF( 'Seznam družstev'!$O35&lt;&gt;"",'Seznam družstev'!$O35, 0),"")</f>
        <v/>
      </c>
      <c r="C35" s="16" t="str">
        <f>IF($A35&lt;&gt;"", 1+SUMPRODUCT(--($A$7:$A$107&lt;&gt;""), --('Seznam družstev'!$B$7:$B$107='Seznam družstev'!$B35), --($B35 &lt; $B$7:$B$107)), "")</f>
        <v/>
      </c>
      <c r="D35" s="16" t="str">
        <f>IF($A35&lt;&gt;"", SUMPRODUCT( --('Seznam družstev'!$B$7:$B$107='Seznam družstev'!$B35), --($C35 = $C$7:$C$107),--('Seznam družstev'!$M35 &lt;'Seznam družstev'!$M$7:$M$107)), "")</f>
        <v/>
      </c>
      <c r="E35" s="16" t="str">
        <f>IF($A35&lt;&gt;"", SUMPRODUCT( --('Seznam družstev'!$B$7:$B$107='Seznam družstev'!$B35), --($C35 = $C$7:$C$107), --('Seznam družstev'!$M35 = 'Seznam družstev'!$M$7:$M$107),  --('Seznam družstev'!$L35 &lt; 'Seznam družstev'!$L$7:$L$107)), "")</f>
        <v/>
      </c>
      <c r="F35" s="16" t="str">
        <f>IF($A35&lt;&gt;"", SUMPRODUCT( --('Seznam družstev'!$B$7:$B$107='Seznam družstev'!$B35), --($C35 = $C$7:$C$107), --('Seznam družstev'!$M35 = 'Seznam družstev'!$M$7:$M$107),  --('Seznam družstev'!$L35 = 'Seznam družstev'!$L$7:$L$107),  --('Seznam družstev'!$K35 &lt; 'Seznam družstev'!$K$7:$K$107)), "")</f>
        <v/>
      </c>
      <c r="G35" s="16" t="str">
        <f>IF($A35&lt;&gt;"", SUMPRODUCT( --('Seznam družstev'!$B$7:$B$107='Seznam družstev'!$B35), --($C35 = $C$7:$C$107), --('Seznam družstev'!$M35 = 'Seznam družstev'!$M$7:$M$107),  --('Seznam družstev'!$L35 = 'Seznam družstev'!$L$7:$L$107),  --('Seznam družstev'!$K35 = 'Seznam družstev'!$K$7:$K$107),  --('Seznam družstev'!$J35 &lt; 'Seznam družstev'!$J$7:$J$107)), "")</f>
        <v/>
      </c>
      <c r="H35" s="16" t="str">
        <f>IF($A35&lt;&gt;"", SUMPRODUCT( --('Seznam družstev'!$B$7:$B$107='Seznam družstev'!$B35), --($C35 = $C$7:$C$107), --('Seznam družstev'!$M35 = 'Seznam družstev'!$M$7:$M$107),  --('Seznam družstev'!$L35 = 'Seznam družstev'!$L$7:$L$107),  --('Seznam družstev'!$K35 = 'Seznam družstev'!$K$7:$K$107),  --('Seznam družstev'!$J35 = 'Seznam družstev'!$J$7:$J$107), --('Seznam družstev'!$I35 &lt; 'Seznam družstev'!$I$7:$I$107)), "")</f>
        <v/>
      </c>
      <c r="I35" s="16" t="str">
        <f>IF($A35&lt;&gt;"", SUMPRODUCT( --('Seznam družstev'!$B$7:$B$107='Seznam družstev'!$B35), --($C35 = $C$7:$C$107), --('Seznam družstev'!$M35 = 'Seznam družstev'!$M$7:$M$107),  --('Seznam družstev'!$L35 = 'Seznam družstev'!$L$7:$L$107),  --('Seznam družstev'!$K35 = 'Seznam družstev'!$K$7:$K$107),  --('Seznam družstev'!$J35 = 'Seznam družstev'!$J$7:$J$107), --('Seznam družstev'!$I35 = 'Seznam družstev'!$I$7:$I$107), --('Seznam družstev'!$H35 &lt; 'Seznam družstev'!$H$7:$H$107)), "")</f>
        <v/>
      </c>
      <c r="J35" s="16" t="str">
        <f>IF($A35&lt;&gt;"", SUMPRODUCT( --('Seznam družstev'!$B$7:$B$107='Seznam družstev'!$B35), --($C35 = $C$7:$C$107), --('Seznam družstev'!$M35 = 'Seznam družstev'!$M$7:$M$107),  --('Seznam družstev'!$L35 = 'Seznam družstev'!$L$7:$L$107),  --('Seznam družstev'!$K35 = 'Seznam družstev'!$K$7:$K$107),  --('Seznam družstev'!$J35 = 'Seznam družstev'!$J$7:$J$107), --('Seznam družstev'!$I35 = 'Seznam družstev'!$I$7:$I$107),  --('Seznam družstev'!$H35 = 'Seznam družstev'!$H$7:$H$107),  --('Seznam družstev'!$G35 &lt; 'Seznam družstev'!$G$7:$G$107)), "")</f>
        <v/>
      </c>
      <c r="K35" s="16" t="str">
        <f>IF($A35&lt;&gt;"", SUMPRODUCT( --('Seznam družstev'!$B$7:$B$107='Seznam družstev'!$B35), --($C35 = $C$7:$C$107), --('Seznam družstev'!$M35 = 'Seznam družstev'!$M$7:$M$107),  --('Seznam družstev'!$L35 = 'Seznam družstev'!$L$7:$L$107),  --('Seznam družstev'!$K35 = 'Seznam družstev'!$K$7:$K$107),  --('Seznam družstev'!$J35 = 'Seznam družstev'!$J$7:$J$107), --('Seznam družstev'!$I35 = 'Seznam družstev'!$I$7:$I$107),  --('Seznam družstev'!$H35 = 'Seznam družstev'!$H$7:$H$107), --('Seznam družstev'!$G35 = 'Seznam družstev'!$G$7:$G$107), --('Seznam družstev'!$F35 &lt; 'Seznam družstev'!$F$7:$F$107)), "")</f>
        <v/>
      </c>
      <c r="L35" s="16" t="str">
        <f>IF($A35&lt;&gt;"", SUMPRODUCT( --('Seznam družstev'!$B$7:$B$107='Seznam družstev'!$B35), --($C35 = $C$7:$C$107), --('Seznam družstev'!$M35 = 'Seznam družstev'!$M$7:$M$107),  --('Seznam družstev'!$L35 = 'Seznam družstev'!$L$7:$L$107),  --('Seznam družstev'!$K35 = 'Seznam družstev'!$K$7:$K$107),  --('Seznam družstev'!$J35 = 'Seznam družstev'!$J$7:$J$107), --('Seznam družstev'!$I35 ='Seznam družstev'!$I$7:$I$107),  --('Seznam družstev'!$H35 = 'Seznam družstev'!$H$7:$H$107), --('Seznam družstev'!$G35 = 'Seznam družstev'!$G$7:$G$107), --('Seznam družstev'!$F35 = 'Seznam družstev'!$F$7:$F$107), --('Seznam družstev'!$E35 &lt; 'Seznam družstev'!$E$7:$E$107)), "")</f>
        <v/>
      </c>
      <c r="M35" s="16" t="str">
        <f>IF($A35&lt;&gt;"", SUMPRODUCT( --('Seznam družstev'!$B$7:$B$107='Seznam družstev'!$B35), --($C35 = $C$7:$C$107), --('Seznam družstev'!$M35 = 'Seznam družstev'!$M$7:$M$107),  --('Seznam družstev'!$L35 = 'Seznam družstev'!$L$7:$L$107),  --('Seznam družstev'!$K35 = 'Seznam družstev'!$K$7:$K$107),  --('Seznam družstev'!$J35 = 'Seznam družstev'!$J$7:$J$107), --('Seznam družstev'!$I35 = 'Seznam družstev'!$I$7:$I$107),  --('Seznam družstev'!$H35 = 'Seznam družstev'!$H$7:$H$107),  --('Seznam družstev'!$G35 = 'Seznam družstev'!$G$7:$G$107), --('Seznam družstev'!$F35 = 'Seznam družstev'!$F$7:$F$107), --('Seznam družstev'!$E35 = 'Seznam družstev'!$E$7:$E$107), --('Seznam družstev'!$N35 &lt;'Seznam družstev'!$N$7:$N$107)), "")</f>
        <v/>
      </c>
      <c r="N35" s="16" t="str">
        <f t="shared" si="0"/>
        <v/>
      </c>
      <c r="O35" s="16" t="str">
        <f>IF(A35&lt;&gt;"", IF(ISNA(VLOOKUP('Seznam družstev'!$B35,Nastavení!$B$10:$F$22,5,FALSE)),N35,   N35 + VLOOKUP('Seznam družstev'!$B35,Nastavení!$B$10:$F$22,5,FALSE)), "")</f>
        <v/>
      </c>
      <c r="P35" s="16" t="str">
        <f>IF($A35 &lt;&gt;"", COUNTIF($O$7:$O35, $O35) -1, "")</f>
        <v/>
      </c>
      <c r="Q35" s="16" t="str">
        <f t="shared" si="1"/>
        <v/>
      </c>
      <c r="R35" s="16" t="str">
        <f>IF(A35&lt;&gt;"",  SUMPRODUCT(--('Seznam družstev'!$A$7:$A$50&lt;&gt;""),--('Seznam družstev'!$B$7:$B$50&lt;&gt;"MZ"),--('Seznam družstev'!$B$7:$B$50='Seznam družstev'!$B35),--($N$7:$N$50=$N35)),"")</f>
        <v/>
      </c>
    </row>
    <row r="36" spans="1:18" x14ac:dyDescent="0.25">
      <c r="A36" s="16" t="str">
        <f>IF('Seznam družstev'!A36&lt;&gt;"",'Seznam družstev'!A36,"")</f>
        <v/>
      </c>
      <c r="B36" s="16" t="str">
        <f>IF(A36&lt;&gt;"",IF( 'Seznam družstev'!$O36&lt;&gt;"",'Seznam družstev'!$O36, 0),"")</f>
        <v/>
      </c>
      <c r="C36" s="16" t="str">
        <f>IF($A36&lt;&gt;"", 1+SUMPRODUCT(--($A$7:$A$107&lt;&gt;""), --('Seznam družstev'!$B$7:$B$107='Seznam družstev'!$B36), --($B36 &lt; $B$7:$B$107)), "")</f>
        <v/>
      </c>
      <c r="D36" s="16" t="str">
        <f>IF($A36&lt;&gt;"", SUMPRODUCT( --('Seznam družstev'!$B$7:$B$107='Seznam družstev'!$B36), --($C36 = $C$7:$C$107),--('Seznam družstev'!$M36 &lt;'Seznam družstev'!$M$7:$M$107)), "")</f>
        <v/>
      </c>
      <c r="E36" s="16" t="str">
        <f>IF($A36&lt;&gt;"", SUMPRODUCT( --('Seznam družstev'!$B$7:$B$107='Seznam družstev'!$B36), --($C36 = $C$7:$C$107), --('Seznam družstev'!$M36 = 'Seznam družstev'!$M$7:$M$107),  --('Seznam družstev'!$L36 &lt; 'Seznam družstev'!$L$7:$L$107)), "")</f>
        <v/>
      </c>
      <c r="F36" s="16" t="str">
        <f>IF($A36&lt;&gt;"", SUMPRODUCT( --('Seznam družstev'!$B$7:$B$107='Seznam družstev'!$B36), --($C36 = $C$7:$C$107), --('Seznam družstev'!$M36 = 'Seznam družstev'!$M$7:$M$107),  --('Seznam družstev'!$L36 = 'Seznam družstev'!$L$7:$L$107),  --('Seznam družstev'!$K36 &lt; 'Seznam družstev'!$K$7:$K$107)), "")</f>
        <v/>
      </c>
      <c r="G36" s="16" t="str">
        <f>IF($A36&lt;&gt;"", SUMPRODUCT( --('Seznam družstev'!$B$7:$B$107='Seznam družstev'!$B36), --($C36 = $C$7:$C$107), --('Seznam družstev'!$M36 = 'Seznam družstev'!$M$7:$M$107),  --('Seznam družstev'!$L36 = 'Seznam družstev'!$L$7:$L$107),  --('Seznam družstev'!$K36 = 'Seznam družstev'!$K$7:$K$107),  --('Seznam družstev'!$J36 &lt; 'Seznam družstev'!$J$7:$J$107)), "")</f>
        <v/>
      </c>
      <c r="H36" s="16" t="str">
        <f>IF($A36&lt;&gt;"", SUMPRODUCT( --('Seznam družstev'!$B$7:$B$107='Seznam družstev'!$B36), --($C36 = $C$7:$C$107), --('Seznam družstev'!$M36 = 'Seznam družstev'!$M$7:$M$107),  --('Seznam družstev'!$L36 = 'Seznam družstev'!$L$7:$L$107),  --('Seznam družstev'!$K36 = 'Seznam družstev'!$K$7:$K$107),  --('Seznam družstev'!$J36 = 'Seznam družstev'!$J$7:$J$107), --('Seznam družstev'!$I36 &lt; 'Seznam družstev'!$I$7:$I$107)), "")</f>
        <v/>
      </c>
      <c r="I36" s="16" t="str">
        <f>IF($A36&lt;&gt;"", SUMPRODUCT( --('Seznam družstev'!$B$7:$B$107='Seznam družstev'!$B36), --($C36 = $C$7:$C$107), --('Seznam družstev'!$M36 = 'Seznam družstev'!$M$7:$M$107),  --('Seznam družstev'!$L36 = 'Seznam družstev'!$L$7:$L$107),  --('Seznam družstev'!$K36 = 'Seznam družstev'!$K$7:$K$107),  --('Seznam družstev'!$J36 = 'Seznam družstev'!$J$7:$J$107), --('Seznam družstev'!$I36 = 'Seznam družstev'!$I$7:$I$107), --('Seznam družstev'!$H36 &lt; 'Seznam družstev'!$H$7:$H$107)), "")</f>
        <v/>
      </c>
      <c r="J36" s="16" t="str">
        <f>IF($A36&lt;&gt;"", SUMPRODUCT( --('Seznam družstev'!$B$7:$B$107='Seznam družstev'!$B36), --($C36 = $C$7:$C$107), --('Seznam družstev'!$M36 = 'Seznam družstev'!$M$7:$M$107),  --('Seznam družstev'!$L36 = 'Seznam družstev'!$L$7:$L$107),  --('Seznam družstev'!$K36 = 'Seznam družstev'!$K$7:$K$107),  --('Seznam družstev'!$J36 = 'Seznam družstev'!$J$7:$J$107), --('Seznam družstev'!$I36 = 'Seznam družstev'!$I$7:$I$107),  --('Seznam družstev'!$H36 = 'Seznam družstev'!$H$7:$H$107),  --('Seznam družstev'!$G36 &lt; 'Seznam družstev'!$G$7:$G$107)), "")</f>
        <v/>
      </c>
      <c r="K36" s="16" t="str">
        <f>IF($A36&lt;&gt;"", SUMPRODUCT( --('Seznam družstev'!$B$7:$B$107='Seznam družstev'!$B36), --($C36 = $C$7:$C$107), --('Seznam družstev'!$M36 = 'Seznam družstev'!$M$7:$M$107),  --('Seznam družstev'!$L36 = 'Seznam družstev'!$L$7:$L$107),  --('Seznam družstev'!$K36 = 'Seznam družstev'!$K$7:$K$107),  --('Seznam družstev'!$J36 = 'Seznam družstev'!$J$7:$J$107), --('Seznam družstev'!$I36 = 'Seznam družstev'!$I$7:$I$107),  --('Seznam družstev'!$H36 = 'Seznam družstev'!$H$7:$H$107), --('Seznam družstev'!$G36 = 'Seznam družstev'!$G$7:$G$107), --('Seznam družstev'!$F36 &lt; 'Seznam družstev'!$F$7:$F$107)), "")</f>
        <v/>
      </c>
      <c r="L36" s="16" t="str">
        <f>IF($A36&lt;&gt;"", SUMPRODUCT( --('Seznam družstev'!$B$7:$B$107='Seznam družstev'!$B36), --($C36 = $C$7:$C$107), --('Seznam družstev'!$M36 = 'Seznam družstev'!$M$7:$M$107),  --('Seznam družstev'!$L36 = 'Seznam družstev'!$L$7:$L$107),  --('Seznam družstev'!$K36 = 'Seznam družstev'!$K$7:$K$107),  --('Seznam družstev'!$J36 = 'Seznam družstev'!$J$7:$J$107), --('Seznam družstev'!$I36 ='Seznam družstev'!$I$7:$I$107),  --('Seznam družstev'!$H36 = 'Seznam družstev'!$H$7:$H$107), --('Seznam družstev'!$G36 = 'Seznam družstev'!$G$7:$G$107), --('Seznam družstev'!$F36 = 'Seznam družstev'!$F$7:$F$107), --('Seznam družstev'!$E36 &lt; 'Seznam družstev'!$E$7:$E$107)), "")</f>
        <v/>
      </c>
      <c r="M36" s="16" t="str">
        <f>IF($A36&lt;&gt;"", SUMPRODUCT( --('Seznam družstev'!$B$7:$B$107='Seznam družstev'!$B36), --($C36 = $C$7:$C$107), --('Seznam družstev'!$M36 = 'Seznam družstev'!$M$7:$M$107),  --('Seznam družstev'!$L36 = 'Seznam družstev'!$L$7:$L$107),  --('Seznam družstev'!$K36 = 'Seznam družstev'!$K$7:$K$107),  --('Seznam družstev'!$J36 = 'Seznam družstev'!$J$7:$J$107), --('Seznam družstev'!$I36 = 'Seznam družstev'!$I$7:$I$107),  --('Seznam družstev'!$H36 = 'Seznam družstev'!$H$7:$H$107),  --('Seznam družstev'!$G36 = 'Seznam družstev'!$G$7:$G$107), --('Seznam družstev'!$F36 = 'Seznam družstev'!$F$7:$F$107), --('Seznam družstev'!$E36 = 'Seznam družstev'!$E$7:$E$107), --('Seznam družstev'!$N36 &lt;'Seznam družstev'!$N$7:$N$107)), "")</f>
        <v/>
      </c>
      <c r="N36" s="16" t="str">
        <f t="shared" si="0"/>
        <v/>
      </c>
      <c r="O36" s="16" t="str">
        <f>IF(A36&lt;&gt;"", IF(ISNA(VLOOKUP('Seznam družstev'!$B36,Nastavení!$B$10:$F$22,5,FALSE)),N36,   N36 + VLOOKUP('Seznam družstev'!$B36,Nastavení!$B$10:$F$22,5,FALSE)), "")</f>
        <v/>
      </c>
      <c r="P36" s="16" t="str">
        <f>IF($A36 &lt;&gt;"", COUNTIF($O$7:$O36, $O36) -1, "")</f>
        <v/>
      </c>
      <c r="Q36" s="16" t="str">
        <f t="shared" si="1"/>
        <v/>
      </c>
      <c r="R36" s="16" t="str">
        <f>IF(A36&lt;&gt;"",  SUMPRODUCT(--('Seznam družstev'!$A$7:$A$50&lt;&gt;""),--('Seznam družstev'!$B$7:$B$50&lt;&gt;"MZ"),--('Seznam družstev'!$B$7:$B$50='Seznam družstev'!$B36),--($N$7:$N$50=$N36)),"")</f>
        <v/>
      </c>
    </row>
    <row r="37" spans="1:18" x14ac:dyDescent="0.25">
      <c r="A37" s="16" t="str">
        <f>IF('Seznam družstev'!A37&lt;&gt;"",'Seznam družstev'!A37,"")</f>
        <v/>
      </c>
      <c r="B37" s="16" t="str">
        <f>IF(A37&lt;&gt;"",IF( 'Seznam družstev'!$O37&lt;&gt;"",'Seznam družstev'!$O37, 0),"")</f>
        <v/>
      </c>
      <c r="C37" s="16" t="str">
        <f>IF($A37&lt;&gt;"", 1+SUMPRODUCT(--($A$7:$A$107&lt;&gt;""), --('Seznam družstev'!$B$7:$B$107='Seznam družstev'!$B37), --($B37 &lt; $B$7:$B$107)), "")</f>
        <v/>
      </c>
      <c r="D37" s="16" t="str">
        <f>IF($A37&lt;&gt;"", SUMPRODUCT( --('Seznam družstev'!$B$7:$B$107='Seznam družstev'!$B37), --($C37 = $C$7:$C$107),--('Seznam družstev'!$M37 &lt;'Seznam družstev'!$M$7:$M$107)), "")</f>
        <v/>
      </c>
      <c r="E37" s="16" t="str">
        <f>IF($A37&lt;&gt;"", SUMPRODUCT( --('Seznam družstev'!$B$7:$B$107='Seznam družstev'!$B37), --($C37 = $C$7:$C$107), --('Seznam družstev'!$M37 = 'Seznam družstev'!$M$7:$M$107),  --('Seznam družstev'!$L37 &lt; 'Seznam družstev'!$L$7:$L$107)), "")</f>
        <v/>
      </c>
      <c r="F37" s="16" t="str">
        <f>IF($A37&lt;&gt;"", SUMPRODUCT( --('Seznam družstev'!$B$7:$B$107='Seznam družstev'!$B37), --($C37 = $C$7:$C$107), --('Seznam družstev'!$M37 = 'Seznam družstev'!$M$7:$M$107),  --('Seznam družstev'!$L37 = 'Seznam družstev'!$L$7:$L$107),  --('Seznam družstev'!$K37 &lt; 'Seznam družstev'!$K$7:$K$107)), "")</f>
        <v/>
      </c>
      <c r="G37" s="16" t="str">
        <f>IF($A37&lt;&gt;"", SUMPRODUCT( --('Seznam družstev'!$B$7:$B$107='Seznam družstev'!$B37), --($C37 = $C$7:$C$107), --('Seznam družstev'!$M37 = 'Seznam družstev'!$M$7:$M$107),  --('Seznam družstev'!$L37 = 'Seznam družstev'!$L$7:$L$107),  --('Seznam družstev'!$K37 = 'Seznam družstev'!$K$7:$K$107),  --('Seznam družstev'!$J37 &lt; 'Seznam družstev'!$J$7:$J$107)), "")</f>
        <v/>
      </c>
      <c r="H37" s="16" t="str">
        <f>IF($A37&lt;&gt;"", SUMPRODUCT( --('Seznam družstev'!$B$7:$B$107='Seznam družstev'!$B37), --($C37 = $C$7:$C$107), --('Seznam družstev'!$M37 = 'Seznam družstev'!$M$7:$M$107),  --('Seznam družstev'!$L37 = 'Seznam družstev'!$L$7:$L$107),  --('Seznam družstev'!$K37 = 'Seznam družstev'!$K$7:$K$107),  --('Seznam družstev'!$J37 = 'Seznam družstev'!$J$7:$J$107), --('Seznam družstev'!$I37 &lt; 'Seznam družstev'!$I$7:$I$107)), "")</f>
        <v/>
      </c>
      <c r="I37" s="16" t="str">
        <f>IF($A37&lt;&gt;"", SUMPRODUCT( --('Seznam družstev'!$B$7:$B$107='Seznam družstev'!$B37), --($C37 = $C$7:$C$107), --('Seznam družstev'!$M37 = 'Seznam družstev'!$M$7:$M$107),  --('Seznam družstev'!$L37 = 'Seznam družstev'!$L$7:$L$107),  --('Seznam družstev'!$K37 = 'Seznam družstev'!$K$7:$K$107),  --('Seznam družstev'!$J37 = 'Seznam družstev'!$J$7:$J$107), --('Seznam družstev'!$I37 = 'Seznam družstev'!$I$7:$I$107), --('Seznam družstev'!$H37 &lt; 'Seznam družstev'!$H$7:$H$107)), "")</f>
        <v/>
      </c>
      <c r="J37" s="16" t="str">
        <f>IF($A37&lt;&gt;"", SUMPRODUCT( --('Seznam družstev'!$B$7:$B$107='Seznam družstev'!$B37), --($C37 = $C$7:$C$107), --('Seznam družstev'!$M37 = 'Seznam družstev'!$M$7:$M$107),  --('Seznam družstev'!$L37 = 'Seznam družstev'!$L$7:$L$107),  --('Seznam družstev'!$K37 = 'Seznam družstev'!$K$7:$K$107),  --('Seznam družstev'!$J37 = 'Seznam družstev'!$J$7:$J$107), --('Seznam družstev'!$I37 = 'Seznam družstev'!$I$7:$I$107),  --('Seznam družstev'!$H37 = 'Seznam družstev'!$H$7:$H$107),  --('Seznam družstev'!$G37 &lt; 'Seznam družstev'!$G$7:$G$107)), "")</f>
        <v/>
      </c>
      <c r="K37" s="16" t="str">
        <f>IF($A37&lt;&gt;"", SUMPRODUCT( --('Seznam družstev'!$B$7:$B$107='Seznam družstev'!$B37), --($C37 = $C$7:$C$107), --('Seznam družstev'!$M37 = 'Seznam družstev'!$M$7:$M$107),  --('Seznam družstev'!$L37 = 'Seznam družstev'!$L$7:$L$107),  --('Seznam družstev'!$K37 = 'Seznam družstev'!$K$7:$K$107),  --('Seznam družstev'!$J37 = 'Seznam družstev'!$J$7:$J$107), --('Seznam družstev'!$I37 = 'Seznam družstev'!$I$7:$I$107),  --('Seznam družstev'!$H37 = 'Seznam družstev'!$H$7:$H$107), --('Seznam družstev'!$G37 = 'Seznam družstev'!$G$7:$G$107), --('Seznam družstev'!$F37 &lt; 'Seznam družstev'!$F$7:$F$107)), "")</f>
        <v/>
      </c>
      <c r="L37" s="16" t="str">
        <f>IF($A37&lt;&gt;"", SUMPRODUCT( --('Seznam družstev'!$B$7:$B$107='Seznam družstev'!$B37), --($C37 = $C$7:$C$107), --('Seznam družstev'!$M37 = 'Seznam družstev'!$M$7:$M$107),  --('Seznam družstev'!$L37 = 'Seznam družstev'!$L$7:$L$107),  --('Seznam družstev'!$K37 = 'Seznam družstev'!$K$7:$K$107),  --('Seznam družstev'!$J37 = 'Seznam družstev'!$J$7:$J$107), --('Seznam družstev'!$I37 ='Seznam družstev'!$I$7:$I$107),  --('Seznam družstev'!$H37 = 'Seznam družstev'!$H$7:$H$107), --('Seznam družstev'!$G37 = 'Seznam družstev'!$G$7:$G$107), --('Seznam družstev'!$F37 = 'Seznam družstev'!$F$7:$F$107), --('Seznam družstev'!$E37 &lt; 'Seznam družstev'!$E$7:$E$107)), "")</f>
        <v/>
      </c>
      <c r="M37" s="16" t="str">
        <f>IF($A37&lt;&gt;"", SUMPRODUCT( --('Seznam družstev'!$B$7:$B$107='Seznam družstev'!$B37), --($C37 = $C$7:$C$107), --('Seznam družstev'!$M37 = 'Seznam družstev'!$M$7:$M$107),  --('Seznam družstev'!$L37 = 'Seznam družstev'!$L$7:$L$107),  --('Seznam družstev'!$K37 = 'Seznam družstev'!$K$7:$K$107),  --('Seznam družstev'!$J37 = 'Seznam družstev'!$J$7:$J$107), --('Seznam družstev'!$I37 = 'Seznam družstev'!$I$7:$I$107),  --('Seznam družstev'!$H37 = 'Seznam družstev'!$H$7:$H$107),  --('Seznam družstev'!$G37 = 'Seznam družstev'!$G$7:$G$107), --('Seznam družstev'!$F37 = 'Seznam družstev'!$F$7:$F$107), --('Seznam družstev'!$E37 = 'Seznam družstev'!$E$7:$E$107), --('Seznam družstev'!$N37 &lt;'Seznam družstev'!$N$7:$N$107)), "")</f>
        <v/>
      </c>
      <c r="N37" s="16" t="str">
        <f t="shared" si="0"/>
        <v/>
      </c>
      <c r="O37" s="16" t="str">
        <f>IF(A37&lt;&gt;"", IF(ISNA(VLOOKUP('Seznam družstev'!$B37,Nastavení!$B$10:$F$22,5,FALSE)),N37,   N37 + VLOOKUP('Seznam družstev'!$B37,Nastavení!$B$10:$F$22,5,FALSE)), "")</f>
        <v/>
      </c>
      <c r="P37" s="16" t="str">
        <f>IF($A37 &lt;&gt;"", COUNTIF($O$7:$O37, $O37) -1, "")</f>
        <v/>
      </c>
      <c r="Q37" s="16" t="str">
        <f t="shared" si="1"/>
        <v/>
      </c>
      <c r="R37" s="16" t="str">
        <f>IF(A37&lt;&gt;"",  SUMPRODUCT(--('Seznam družstev'!$A$7:$A$50&lt;&gt;""),--('Seznam družstev'!$B$7:$B$50&lt;&gt;"MZ"),--('Seznam družstev'!$B$7:$B$50='Seznam družstev'!$B37),--($N$7:$N$50=$N37)),"")</f>
        <v/>
      </c>
    </row>
    <row r="38" spans="1:18" x14ac:dyDescent="0.25">
      <c r="A38" s="16" t="str">
        <f>IF('Seznam družstev'!A38&lt;&gt;"",'Seznam družstev'!A38,"")</f>
        <v/>
      </c>
      <c r="B38" s="16" t="str">
        <f>IF(A38&lt;&gt;"",IF( 'Seznam družstev'!$O38&lt;&gt;"",'Seznam družstev'!$O38, 0),"")</f>
        <v/>
      </c>
      <c r="C38" s="16" t="str">
        <f>IF($A38&lt;&gt;"", 1+SUMPRODUCT(--($A$7:$A$107&lt;&gt;""), --('Seznam družstev'!$B$7:$B$107='Seznam družstev'!$B38), --($B38 &lt; $B$7:$B$107)), "")</f>
        <v/>
      </c>
      <c r="D38" s="16" t="str">
        <f>IF($A38&lt;&gt;"", SUMPRODUCT( --('Seznam družstev'!$B$7:$B$107='Seznam družstev'!$B38), --($C38 = $C$7:$C$107),--('Seznam družstev'!$M38 &lt;'Seznam družstev'!$M$7:$M$107)), "")</f>
        <v/>
      </c>
      <c r="E38" s="16" t="str">
        <f>IF($A38&lt;&gt;"", SUMPRODUCT( --('Seznam družstev'!$B$7:$B$107='Seznam družstev'!$B38), --($C38 = $C$7:$C$107), --('Seznam družstev'!$M38 = 'Seznam družstev'!$M$7:$M$107),  --('Seznam družstev'!$L38 &lt; 'Seznam družstev'!$L$7:$L$107)), "")</f>
        <v/>
      </c>
      <c r="F38" s="16" t="str">
        <f>IF($A38&lt;&gt;"", SUMPRODUCT( --('Seznam družstev'!$B$7:$B$107='Seznam družstev'!$B38), --($C38 = $C$7:$C$107), --('Seznam družstev'!$M38 = 'Seznam družstev'!$M$7:$M$107),  --('Seznam družstev'!$L38 = 'Seznam družstev'!$L$7:$L$107),  --('Seznam družstev'!$K38 &lt; 'Seznam družstev'!$K$7:$K$107)), "")</f>
        <v/>
      </c>
      <c r="G38" s="16" t="str">
        <f>IF($A38&lt;&gt;"", SUMPRODUCT( --('Seznam družstev'!$B$7:$B$107='Seznam družstev'!$B38), --($C38 = $C$7:$C$107), --('Seznam družstev'!$M38 = 'Seznam družstev'!$M$7:$M$107),  --('Seznam družstev'!$L38 = 'Seznam družstev'!$L$7:$L$107),  --('Seznam družstev'!$K38 = 'Seznam družstev'!$K$7:$K$107),  --('Seznam družstev'!$J38 &lt; 'Seznam družstev'!$J$7:$J$107)), "")</f>
        <v/>
      </c>
      <c r="H38" s="16" t="str">
        <f>IF($A38&lt;&gt;"", SUMPRODUCT( --('Seznam družstev'!$B$7:$B$107='Seznam družstev'!$B38), --($C38 = $C$7:$C$107), --('Seznam družstev'!$M38 = 'Seznam družstev'!$M$7:$M$107),  --('Seznam družstev'!$L38 = 'Seznam družstev'!$L$7:$L$107),  --('Seznam družstev'!$K38 = 'Seznam družstev'!$K$7:$K$107),  --('Seznam družstev'!$J38 = 'Seznam družstev'!$J$7:$J$107), --('Seznam družstev'!$I38 &lt; 'Seznam družstev'!$I$7:$I$107)), "")</f>
        <v/>
      </c>
      <c r="I38" s="16" t="str">
        <f>IF($A38&lt;&gt;"", SUMPRODUCT( --('Seznam družstev'!$B$7:$B$107='Seznam družstev'!$B38), --($C38 = $C$7:$C$107), --('Seznam družstev'!$M38 = 'Seznam družstev'!$M$7:$M$107),  --('Seznam družstev'!$L38 = 'Seznam družstev'!$L$7:$L$107),  --('Seznam družstev'!$K38 = 'Seznam družstev'!$K$7:$K$107),  --('Seznam družstev'!$J38 = 'Seznam družstev'!$J$7:$J$107), --('Seznam družstev'!$I38 = 'Seznam družstev'!$I$7:$I$107), --('Seznam družstev'!$H38 &lt; 'Seznam družstev'!$H$7:$H$107)), "")</f>
        <v/>
      </c>
      <c r="J38" s="16" t="str">
        <f>IF($A38&lt;&gt;"", SUMPRODUCT( --('Seznam družstev'!$B$7:$B$107='Seznam družstev'!$B38), --($C38 = $C$7:$C$107), --('Seznam družstev'!$M38 = 'Seznam družstev'!$M$7:$M$107),  --('Seznam družstev'!$L38 = 'Seznam družstev'!$L$7:$L$107),  --('Seznam družstev'!$K38 = 'Seznam družstev'!$K$7:$K$107),  --('Seznam družstev'!$J38 = 'Seznam družstev'!$J$7:$J$107), --('Seznam družstev'!$I38 = 'Seznam družstev'!$I$7:$I$107),  --('Seznam družstev'!$H38 = 'Seznam družstev'!$H$7:$H$107),  --('Seznam družstev'!$G38 &lt; 'Seznam družstev'!$G$7:$G$107)), "")</f>
        <v/>
      </c>
      <c r="K38" s="16" t="str">
        <f>IF($A38&lt;&gt;"", SUMPRODUCT( --('Seznam družstev'!$B$7:$B$107='Seznam družstev'!$B38), --($C38 = $C$7:$C$107), --('Seznam družstev'!$M38 = 'Seznam družstev'!$M$7:$M$107),  --('Seznam družstev'!$L38 = 'Seznam družstev'!$L$7:$L$107),  --('Seznam družstev'!$K38 = 'Seznam družstev'!$K$7:$K$107),  --('Seznam družstev'!$J38 = 'Seznam družstev'!$J$7:$J$107), --('Seznam družstev'!$I38 = 'Seznam družstev'!$I$7:$I$107),  --('Seznam družstev'!$H38 = 'Seznam družstev'!$H$7:$H$107), --('Seznam družstev'!$G38 = 'Seznam družstev'!$G$7:$G$107), --('Seznam družstev'!$F38 &lt; 'Seznam družstev'!$F$7:$F$107)), "")</f>
        <v/>
      </c>
      <c r="L38" s="16" t="str">
        <f>IF($A38&lt;&gt;"", SUMPRODUCT( --('Seznam družstev'!$B$7:$B$107='Seznam družstev'!$B38), --($C38 = $C$7:$C$107), --('Seznam družstev'!$M38 = 'Seznam družstev'!$M$7:$M$107),  --('Seznam družstev'!$L38 = 'Seznam družstev'!$L$7:$L$107),  --('Seznam družstev'!$K38 = 'Seznam družstev'!$K$7:$K$107),  --('Seznam družstev'!$J38 = 'Seznam družstev'!$J$7:$J$107), --('Seznam družstev'!$I38 ='Seznam družstev'!$I$7:$I$107),  --('Seznam družstev'!$H38 = 'Seznam družstev'!$H$7:$H$107), --('Seznam družstev'!$G38 = 'Seznam družstev'!$G$7:$G$107), --('Seznam družstev'!$F38 = 'Seznam družstev'!$F$7:$F$107), --('Seznam družstev'!$E38 &lt; 'Seznam družstev'!$E$7:$E$107)), "")</f>
        <v/>
      </c>
      <c r="M38" s="16" t="str">
        <f>IF($A38&lt;&gt;"", SUMPRODUCT( --('Seznam družstev'!$B$7:$B$107='Seznam družstev'!$B38), --($C38 = $C$7:$C$107), --('Seznam družstev'!$M38 = 'Seznam družstev'!$M$7:$M$107),  --('Seznam družstev'!$L38 = 'Seznam družstev'!$L$7:$L$107),  --('Seznam družstev'!$K38 = 'Seznam družstev'!$K$7:$K$107),  --('Seznam družstev'!$J38 = 'Seznam družstev'!$J$7:$J$107), --('Seznam družstev'!$I38 = 'Seznam družstev'!$I$7:$I$107),  --('Seznam družstev'!$H38 = 'Seznam družstev'!$H$7:$H$107),  --('Seznam družstev'!$G38 = 'Seznam družstev'!$G$7:$G$107), --('Seznam družstev'!$F38 = 'Seznam družstev'!$F$7:$F$107), --('Seznam družstev'!$E38 = 'Seznam družstev'!$E$7:$E$107), --('Seznam družstev'!$N38 &lt;'Seznam družstev'!$N$7:$N$107)), "")</f>
        <v/>
      </c>
      <c r="N38" s="16" t="str">
        <f t="shared" si="0"/>
        <v/>
      </c>
      <c r="O38" s="16" t="str">
        <f>IF(A38&lt;&gt;"", IF(ISNA(VLOOKUP('Seznam družstev'!$B38,Nastavení!$B$10:$F$22,5,FALSE)),N38,   N38 + VLOOKUP('Seznam družstev'!$B38,Nastavení!$B$10:$F$22,5,FALSE)), "")</f>
        <v/>
      </c>
      <c r="P38" s="16" t="str">
        <f>IF($A38 &lt;&gt;"", COUNTIF($O$7:$O38, $O38) -1, "")</f>
        <v/>
      </c>
      <c r="Q38" s="16" t="str">
        <f t="shared" si="1"/>
        <v/>
      </c>
      <c r="R38" s="16" t="str">
        <f>IF(A38&lt;&gt;"",  SUMPRODUCT(--('Seznam družstev'!$A$7:$A$50&lt;&gt;""),--('Seznam družstev'!$B$7:$B$50&lt;&gt;"MZ"),--('Seznam družstev'!$B$7:$B$50='Seznam družstev'!$B38),--($N$7:$N$50=$N38)),"")</f>
        <v/>
      </c>
    </row>
    <row r="39" spans="1:18" x14ac:dyDescent="0.25">
      <c r="A39" s="16" t="str">
        <f>IF('Seznam družstev'!A39&lt;&gt;"",'Seznam družstev'!A39,"")</f>
        <v/>
      </c>
      <c r="B39" s="16" t="str">
        <f>IF(A39&lt;&gt;"",IF( 'Seznam družstev'!$O39&lt;&gt;"",'Seznam družstev'!$O39, 0),"")</f>
        <v/>
      </c>
      <c r="C39" s="16" t="str">
        <f>IF($A39&lt;&gt;"", 1+SUMPRODUCT(--($A$7:$A$107&lt;&gt;""), --('Seznam družstev'!$B$7:$B$107='Seznam družstev'!$B39), --($B39 &lt; $B$7:$B$107)), "")</f>
        <v/>
      </c>
      <c r="D39" s="16" t="str">
        <f>IF($A39&lt;&gt;"", SUMPRODUCT( --('Seznam družstev'!$B$7:$B$107='Seznam družstev'!$B39), --($C39 = $C$7:$C$107),--('Seznam družstev'!$M39 &lt;'Seznam družstev'!$M$7:$M$107)), "")</f>
        <v/>
      </c>
      <c r="E39" s="16" t="str">
        <f>IF($A39&lt;&gt;"", SUMPRODUCT( --('Seznam družstev'!$B$7:$B$107='Seznam družstev'!$B39), --($C39 = $C$7:$C$107), --('Seznam družstev'!$M39 = 'Seznam družstev'!$M$7:$M$107),  --('Seznam družstev'!$L39 &lt; 'Seznam družstev'!$L$7:$L$107)), "")</f>
        <v/>
      </c>
      <c r="F39" s="16" t="str">
        <f>IF($A39&lt;&gt;"", SUMPRODUCT( --('Seznam družstev'!$B$7:$B$107='Seznam družstev'!$B39), --($C39 = $C$7:$C$107), --('Seznam družstev'!$M39 = 'Seznam družstev'!$M$7:$M$107),  --('Seznam družstev'!$L39 = 'Seznam družstev'!$L$7:$L$107),  --('Seznam družstev'!$K39 &lt; 'Seznam družstev'!$K$7:$K$107)), "")</f>
        <v/>
      </c>
      <c r="G39" s="16" t="str">
        <f>IF($A39&lt;&gt;"", SUMPRODUCT( --('Seznam družstev'!$B$7:$B$107='Seznam družstev'!$B39), --($C39 = $C$7:$C$107), --('Seznam družstev'!$M39 = 'Seznam družstev'!$M$7:$M$107),  --('Seznam družstev'!$L39 = 'Seznam družstev'!$L$7:$L$107),  --('Seznam družstev'!$K39 = 'Seznam družstev'!$K$7:$K$107),  --('Seznam družstev'!$J39 &lt; 'Seznam družstev'!$J$7:$J$107)), "")</f>
        <v/>
      </c>
      <c r="H39" s="16" t="str">
        <f>IF($A39&lt;&gt;"", SUMPRODUCT( --('Seznam družstev'!$B$7:$B$107='Seznam družstev'!$B39), --($C39 = $C$7:$C$107), --('Seznam družstev'!$M39 = 'Seznam družstev'!$M$7:$M$107),  --('Seznam družstev'!$L39 = 'Seznam družstev'!$L$7:$L$107),  --('Seznam družstev'!$K39 = 'Seznam družstev'!$K$7:$K$107),  --('Seznam družstev'!$J39 = 'Seznam družstev'!$J$7:$J$107), --('Seznam družstev'!$I39 &lt; 'Seznam družstev'!$I$7:$I$107)), "")</f>
        <v/>
      </c>
      <c r="I39" s="16" t="str">
        <f>IF($A39&lt;&gt;"", SUMPRODUCT( --('Seznam družstev'!$B$7:$B$107='Seznam družstev'!$B39), --($C39 = $C$7:$C$107), --('Seznam družstev'!$M39 = 'Seznam družstev'!$M$7:$M$107),  --('Seznam družstev'!$L39 = 'Seznam družstev'!$L$7:$L$107),  --('Seznam družstev'!$K39 = 'Seznam družstev'!$K$7:$K$107),  --('Seznam družstev'!$J39 = 'Seznam družstev'!$J$7:$J$107), --('Seznam družstev'!$I39 = 'Seznam družstev'!$I$7:$I$107), --('Seznam družstev'!$H39 &lt; 'Seznam družstev'!$H$7:$H$107)), "")</f>
        <v/>
      </c>
      <c r="J39" s="16" t="str">
        <f>IF($A39&lt;&gt;"", SUMPRODUCT( --('Seznam družstev'!$B$7:$B$107='Seznam družstev'!$B39), --($C39 = $C$7:$C$107), --('Seznam družstev'!$M39 = 'Seznam družstev'!$M$7:$M$107),  --('Seznam družstev'!$L39 = 'Seznam družstev'!$L$7:$L$107),  --('Seznam družstev'!$K39 = 'Seznam družstev'!$K$7:$K$107),  --('Seznam družstev'!$J39 = 'Seznam družstev'!$J$7:$J$107), --('Seznam družstev'!$I39 = 'Seznam družstev'!$I$7:$I$107),  --('Seznam družstev'!$H39 = 'Seznam družstev'!$H$7:$H$107),  --('Seznam družstev'!$G39 &lt; 'Seznam družstev'!$G$7:$G$107)), "")</f>
        <v/>
      </c>
      <c r="K39" s="16" t="str">
        <f>IF($A39&lt;&gt;"", SUMPRODUCT( --('Seznam družstev'!$B$7:$B$107='Seznam družstev'!$B39), --($C39 = $C$7:$C$107), --('Seznam družstev'!$M39 = 'Seznam družstev'!$M$7:$M$107),  --('Seznam družstev'!$L39 = 'Seznam družstev'!$L$7:$L$107),  --('Seznam družstev'!$K39 = 'Seznam družstev'!$K$7:$K$107),  --('Seznam družstev'!$J39 = 'Seznam družstev'!$J$7:$J$107), --('Seznam družstev'!$I39 = 'Seznam družstev'!$I$7:$I$107),  --('Seznam družstev'!$H39 = 'Seznam družstev'!$H$7:$H$107), --('Seznam družstev'!$G39 = 'Seznam družstev'!$G$7:$G$107), --('Seznam družstev'!$F39 &lt; 'Seznam družstev'!$F$7:$F$107)), "")</f>
        <v/>
      </c>
      <c r="L39" s="16" t="str">
        <f>IF($A39&lt;&gt;"", SUMPRODUCT( --('Seznam družstev'!$B$7:$B$107='Seznam družstev'!$B39), --($C39 = $C$7:$C$107), --('Seznam družstev'!$M39 = 'Seznam družstev'!$M$7:$M$107),  --('Seznam družstev'!$L39 = 'Seznam družstev'!$L$7:$L$107),  --('Seznam družstev'!$K39 = 'Seznam družstev'!$K$7:$K$107),  --('Seznam družstev'!$J39 = 'Seznam družstev'!$J$7:$J$107), --('Seznam družstev'!$I39 ='Seznam družstev'!$I$7:$I$107),  --('Seznam družstev'!$H39 = 'Seznam družstev'!$H$7:$H$107), --('Seznam družstev'!$G39 = 'Seznam družstev'!$G$7:$G$107), --('Seznam družstev'!$F39 = 'Seznam družstev'!$F$7:$F$107), --('Seznam družstev'!$E39 &lt; 'Seznam družstev'!$E$7:$E$107)), "")</f>
        <v/>
      </c>
      <c r="M39" s="16" t="str">
        <f>IF($A39&lt;&gt;"", SUMPRODUCT( --('Seznam družstev'!$B$7:$B$107='Seznam družstev'!$B39), --($C39 = $C$7:$C$107), --('Seznam družstev'!$M39 = 'Seznam družstev'!$M$7:$M$107),  --('Seznam družstev'!$L39 = 'Seznam družstev'!$L$7:$L$107),  --('Seznam družstev'!$K39 = 'Seznam družstev'!$K$7:$K$107),  --('Seznam družstev'!$J39 = 'Seznam družstev'!$J$7:$J$107), --('Seznam družstev'!$I39 = 'Seznam družstev'!$I$7:$I$107),  --('Seznam družstev'!$H39 = 'Seznam družstev'!$H$7:$H$107),  --('Seznam družstev'!$G39 = 'Seznam družstev'!$G$7:$G$107), --('Seznam družstev'!$F39 = 'Seznam družstev'!$F$7:$F$107), --('Seznam družstev'!$E39 = 'Seznam družstev'!$E$7:$E$107), --('Seznam družstev'!$N39 &lt;'Seznam družstev'!$N$7:$N$107)), "")</f>
        <v/>
      </c>
      <c r="N39" s="16" t="str">
        <f t="shared" si="0"/>
        <v/>
      </c>
      <c r="O39" s="16" t="str">
        <f>IF(A39&lt;&gt;"", IF(ISNA(VLOOKUP('Seznam družstev'!$B39,Nastavení!$B$10:$F$22,5,FALSE)),N39,   N39 + VLOOKUP('Seznam družstev'!$B39,Nastavení!$B$10:$F$22,5,FALSE)), "")</f>
        <v/>
      </c>
      <c r="P39" s="16" t="str">
        <f>IF($A39 &lt;&gt;"", COUNTIF($O$7:$O39, $O39) -1, "")</f>
        <v/>
      </c>
      <c r="Q39" s="16" t="str">
        <f t="shared" si="1"/>
        <v/>
      </c>
      <c r="R39" s="16" t="str">
        <f>IF(A39&lt;&gt;"",  SUMPRODUCT(--('Seznam družstev'!$A$7:$A$50&lt;&gt;""),--('Seznam družstev'!$B$7:$B$50&lt;&gt;"MZ"),--('Seznam družstev'!$B$7:$B$50='Seznam družstev'!$B39),--($N$7:$N$50=$N39)),"")</f>
        <v/>
      </c>
    </row>
    <row r="40" spans="1:18" x14ac:dyDescent="0.25">
      <c r="A40" s="16" t="str">
        <f>IF('Seznam družstev'!A40&lt;&gt;"",'Seznam družstev'!A40,"")</f>
        <v/>
      </c>
      <c r="B40" s="16" t="str">
        <f>IF(A40&lt;&gt;"",IF( 'Seznam družstev'!$O40&lt;&gt;"",'Seznam družstev'!$O40, 0),"")</f>
        <v/>
      </c>
      <c r="C40" s="16" t="str">
        <f>IF($A40&lt;&gt;"", 1+SUMPRODUCT(--($A$7:$A$107&lt;&gt;""), --('Seznam družstev'!$B$7:$B$107='Seznam družstev'!$B40), --($B40 &lt; $B$7:$B$107)), "")</f>
        <v/>
      </c>
      <c r="D40" s="16" t="str">
        <f>IF($A40&lt;&gt;"", SUMPRODUCT( --('Seznam družstev'!$B$7:$B$107='Seznam družstev'!$B40), --($C40 = $C$7:$C$107),--('Seznam družstev'!$M40 &lt;'Seznam družstev'!$M$7:$M$107)), "")</f>
        <v/>
      </c>
      <c r="E40" s="16" t="str">
        <f>IF($A40&lt;&gt;"", SUMPRODUCT( --('Seznam družstev'!$B$7:$B$107='Seznam družstev'!$B40), --($C40 = $C$7:$C$107), --('Seznam družstev'!$M40 = 'Seznam družstev'!$M$7:$M$107),  --('Seznam družstev'!$L40 &lt; 'Seznam družstev'!$L$7:$L$107)), "")</f>
        <v/>
      </c>
      <c r="F40" s="16" t="str">
        <f>IF($A40&lt;&gt;"", SUMPRODUCT( --('Seznam družstev'!$B$7:$B$107='Seznam družstev'!$B40), --($C40 = $C$7:$C$107), --('Seznam družstev'!$M40 = 'Seznam družstev'!$M$7:$M$107),  --('Seznam družstev'!$L40 = 'Seznam družstev'!$L$7:$L$107),  --('Seznam družstev'!$K40 &lt; 'Seznam družstev'!$K$7:$K$107)), "")</f>
        <v/>
      </c>
      <c r="G40" s="16" t="str">
        <f>IF($A40&lt;&gt;"", SUMPRODUCT( --('Seznam družstev'!$B$7:$B$107='Seznam družstev'!$B40), --($C40 = $C$7:$C$107), --('Seznam družstev'!$M40 = 'Seznam družstev'!$M$7:$M$107),  --('Seznam družstev'!$L40 = 'Seznam družstev'!$L$7:$L$107),  --('Seznam družstev'!$K40 = 'Seznam družstev'!$K$7:$K$107),  --('Seznam družstev'!$J40 &lt; 'Seznam družstev'!$J$7:$J$107)), "")</f>
        <v/>
      </c>
      <c r="H40" s="16" t="str">
        <f>IF($A40&lt;&gt;"", SUMPRODUCT( --('Seznam družstev'!$B$7:$B$107='Seznam družstev'!$B40), --($C40 = $C$7:$C$107), --('Seznam družstev'!$M40 = 'Seznam družstev'!$M$7:$M$107),  --('Seznam družstev'!$L40 = 'Seznam družstev'!$L$7:$L$107),  --('Seznam družstev'!$K40 = 'Seznam družstev'!$K$7:$K$107),  --('Seznam družstev'!$J40 = 'Seznam družstev'!$J$7:$J$107), --('Seznam družstev'!$I40 &lt; 'Seznam družstev'!$I$7:$I$107)), "")</f>
        <v/>
      </c>
      <c r="I40" s="16" t="str">
        <f>IF($A40&lt;&gt;"", SUMPRODUCT( --('Seznam družstev'!$B$7:$B$107='Seznam družstev'!$B40), --($C40 = $C$7:$C$107), --('Seznam družstev'!$M40 = 'Seznam družstev'!$M$7:$M$107),  --('Seznam družstev'!$L40 = 'Seznam družstev'!$L$7:$L$107),  --('Seznam družstev'!$K40 = 'Seznam družstev'!$K$7:$K$107),  --('Seznam družstev'!$J40 = 'Seznam družstev'!$J$7:$J$107), --('Seznam družstev'!$I40 = 'Seznam družstev'!$I$7:$I$107), --('Seznam družstev'!$H40 &lt; 'Seznam družstev'!$H$7:$H$107)), "")</f>
        <v/>
      </c>
      <c r="J40" s="16" t="str">
        <f>IF($A40&lt;&gt;"", SUMPRODUCT( --('Seznam družstev'!$B$7:$B$107='Seznam družstev'!$B40), --($C40 = $C$7:$C$107), --('Seznam družstev'!$M40 = 'Seznam družstev'!$M$7:$M$107),  --('Seznam družstev'!$L40 = 'Seznam družstev'!$L$7:$L$107),  --('Seznam družstev'!$K40 = 'Seznam družstev'!$K$7:$K$107),  --('Seznam družstev'!$J40 = 'Seznam družstev'!$J$7:$J$107), --('Seznam družstev'!$I40 = 'Seznam družstev'!$I$7:$I$107),  --('Seznam družstev'!$H40 = 'Seznam družstev'!$H$7:$H$107),  --('Seznam družstev'!$G40 &lt; 'Seznam družstev'!$G$7:$G$107)), "")</f>
        <v/>
      </c>
      <c r="K40" s="16" t="str">
        <f>IF($A40&lt;&gt;"", SUMPRODUCT( --('Seznam družstev'!$B$7:$B$107='Seznam družstev'!$B40), --($C40 = $C$7:$C$107), --('Seznam družstev'!$M40 = 'Seznam družstev'!$M$7:$M$107),  --('Seznam družstev'!$L40 = 'Seznam družstev'!$L$7:$L$107),  --('Seznam družstev'!$K40 = 'Seznam družstev'!$K$7:$K$107),  --('Seznam družstev'!$J40 = 'Seznam družstev'!$J$7:$J$107), --('Seznam družstev'!$I40 = 'Seznam družstev'!$I$7:$I$107),  --('Seznam družstev'!$H40 = 'Seznam družstev'!$H$7:$H$107), --('Seznam družstev'!$G40 = 'Seznam družstev'!$G$7:$G$107), --('Seznam družstev'!$F40 &lt; 'Seznam družstev'!$F$7:$F$107)), "")</f>
        <v/>
      </c>
      <c r="L40" s="16" t="str">
        <f>IF($A40&lt;&gt;"", SUMPRODUCT( --('Seznam družstev'!$B$7:$B$107='Seznam družstev'!$B40), --($C40 = $C$7:$C$107), --('Seznam družstev'!$M40 = 'Seznam družstev'!$M$7:$M$107),  --('Seznam družstev'!$L40 = 'Seznam družstev'!$L$7:$L$107),  --('Seznam družstev'!$K40 = 'Seznam družstev'!$K$7:$K$107),  --('Seznam družstev'!$J40 = 'Seznam družstev'!$J$7:$J$107), --('Seznam družstev'!$I40 ='Seznam družstev'!$I$7:$I$107),  --('Seznam družstev'!$H40 = 'Seznam družstev'!$H$7:$H$107), --('Seznam družstev'!$G40 = 'Seznam družstev'!$G$7:$G$107), --('Seznam družstev'!$F40 = 'Seznam družstev'!$F$7:$F$107), --('Seznam družstev'!$E40 &lt; 'Seznam družstev'!$E$7:$E$107)), "")</f>
        <v/>
      </c>
      <c r="M40" s="16" t="str">
        <f>IF($A40&lt;&gt;"", SUMPRODUCT( --('Seznam družstev'!$B$7:$B$107='Seznam družstev'!$B40), --($C40 = $C$7:$C$107), --('Seznam družstev'!$M40 = 'Seznam družstev'!$M$7:$M$107),  --('Seznam družstev'!$L40 = 'Seznam družstev'!$L$7:$L$107),  --('Seznam družstev'!$K40 = 'Seznam družstev'!$K$7:$K$107),  --('Seznam družstev'!$J40 = 'Seznam družstev'!$J$7:$J$107), --('Seznam družstev'!$I40 = 'Seznam družstev'!$I$7:$I$107),  --('Seznam družstev'!$H40 = 'Seznam družstev'!$H$7:$H$107),  --('Seznam družstev'!$G40 = 'Seznam družstev'!$G$7:$G$107), --('Seznam družstev'!$F40 = 'Seznam družstev'!$F$7:$F$107), --('Seznam družstev'!$E40 = 'Seznam družstev'!$E$7:$E$107), --('Seznam družstev'!$N40 &lt;'Seznam družstev'!$N$7:$N$107)), "")</f>
        <v/>
      </c>
      <c r="N40" s="16" t="str">
        <f t="shared" si="0"/>
        <v/>
      </c>
      <c r="O40" s="16" t="str">
        <f>IF(A40&lt;&gt;"", IF(ISNA(VLOOKUP('Seznam družstev'!$B40,Nastavení!$B$10:$F$22,5,FALSE)),N40,   N40 + VLOOKUP('Seznam družstev'!$B40,Nastavení!$B$10:$F$22,5,FALSE)), "")</f>
        <v/>
      </c>
      <c r="P40" s="16" t="str">
        <f>IF($A40 &lt;&gt;"", COUNTIF($O$7:$O40, $O40) -1, "")</f>
        <v/>
      </c>
      <c r="Q40" s="16" t="str">
        <f t="shared" si="1"/>
        <v/>
      </c>
      <c r="R40" s="16" t="str">
        <f>IF(A40&lt;&gt;"",  SUMPRODUCT(--('Seznam družstev'!$A$7:$A$50&lt;&gt;""),--('Seznam družstev'!$B$7:$B$50&lt;&gt;"MZ"),--('Seznam družstev'!$B$7:$B$50='Seznam družstev'!$B40),--($N$7:$N$50=$N40)),"")</f>
        <v/>
      </c>
    </row>
    <row r="41" spans="1:18" x14ac:dyDescent="0.25">
      <c r="A41" s="16" t="str">
        <f>IF('Seznam družstev'!A41&lt;&gt;"",'Seznam družstev'!A41,"")</f>
        <v/>
      </c>
      <c r="B41" s="16" t="str">
        <f>IF(A41&lt;&gt;"",IF( 'Seznam družstev'!$O41&lt;&gt;"",'Seznam družstev'!$O41, 0),"")</f>
        <v/>
      </c>
      <c r="C41" s="16" t="str">
        <f>IF($A41&lt;&gt;"", 1+SUMPRODUCT(--($A$7:$A$107&lt;&gt;""), --('Seznam družstev'!$B$7:$B$107='Seznam družstev'!$B41), --($B41 &lt; $B$7:$B$107)), "")</f>
        <v/>
      </c>
      <c r="D41" s="16" t="str">
        <f>IF($A41&lt;&gt;"", SUMPRODUCT( --('Seznam družstev'!$B$7:$B$107='Seznam družstev'!$B41), --($C41 = $C$7:$C$107),--('Seznam družstev'!$M41 &lt;'Seznam družstev'!$M$7:$M$107)), "")</f>
        <v/>
      </c>
      <c r="E41" s="16" t="str">
        <f>IF($A41&lt;&gt;"", SUMPRODUCT( --('Seznam družstev'!$B$7:$B$107='Seznam družstev'!$B41), --($C41 = $C$7:$C$107), --('Seznam družstev'!$M41 = 'Seznam družstev'!$M$7:$M$107),  --('Seznam družstev'!$L41 &lt; 'Seznam družstev'!$L$7:$L$107)), "")</f>
        <v/>
      </c>
      <c r="F41" s="16" t="str">
        <f>IF($A41&lt;&gt;"", SUMPRODUCT( --('Seznam družstev'!$B$7:$B$107='Seznam družstev'!$B41), --($C41 = $C$7:$C$107), --('Seznam družstev'!$M41 = 'Seznam družstev'!$M$7:$M$107),  --('Seznam družstev'!$L41 = 'Seznam družstev'!$L$7:$L$107),  --('Seznam družstev'!$K41 &lt; 'Seznam družstev'!$K$7:$K$107)), "")</f>
        <v/>
      </c>
      <c r="G41" s="16" t="str">
        <f>IF($A41&lt;&gt;"", SUMPRODUCT( --('Seznam družstev'!$B$7:$B$107='Seznam družstev'!$B41), --($C41 = $C$7:$C$107), --('Seznam družstev'!$M41 = 'Seznam družstev'!$M$7:$M$107),  --('Seznam družstev'!$L41 = 'Seznam družstev'!$L$7:$L$107),  --('Seznam družstev'!$K41 = 'Seznam družstev'!$K$7:$K$107),  --('Seznam družstev'!$J41 &lt; 'Seznam družstev'!$J$7:$J$107)), "")</f>
        <v/>
      </c>
      <c r="H41" s="16" t="str">
        <f>IF($A41&lt;&gt;"", SUMPRODUCT( --('Seznam družstev'!$B$7:$B$107='Seznam družstev'!$B41), --($C41 = $C$7:$C$107), --('Seznam družstev'!$M41 = 'Seznam družstev'!$M$7:$M$107),  --('Seznam družstev'!$L41 = 'Seznam družstev'!$L$7:$L$107),  --('Seznam družstev'!$K41 = 'Seznam družstev'!$K$7:$K$107),  --('Seznam družstev'!$J41 = 'Seznam družstev'!$J$7:$J$107), --('Seznam družstev'!$I41 &lt; 'Seznam družstev'!$I$7:$I$107)), "")</f>
        <v/>
      </c>
      <c r="I41" s="16" t="str">
        <f>IF($A41&lt;&gt;"", SUMPRODUCT( --('Seznam družstev'!$B$7:$B$107='Seznam družstev'!$B41), --($C41 = $C$7:$C$107), --('Seznam družstev'!$M41 = 'Seznam družstev'!$M$7:$M$107),  --('Seznam družstev'!$L41 = 'Seznam družstev'!$L$7:$L$107),  --('Seznam družstev'!$K41 = 'Seznam družstev'!$K$7:$K$107),  --('Seznam družstev'!$J41 = 'Seznam družstev'!$J$7:$J$107), --('Seznam družstev'!$I41 = 'Seznam družstev'!$I$7:$I$107), --('Seznam družstev'!$H41 &lt; 'Seznam družstev'!$H$7:$H$107)), "")</f>
        <v/>
      </c>
      <c r="J41" s="16" t="str">
        <f>IF($A41&lt;&gt;"", SUMPRODUCT( --('Seznam družstev'!$B$7:$B$107='Seznam družstev'!$B41), --($C41 = $C$7:$C$107), --('Seznam družstev'!$M41 = 'Seznam družstev'!$M$7:$M$107),  --('Seznam družstev'!$L41 = 'Seznam družstev'!$L$7:$L$107),  --('Seznam družstev'!$K41 = 'Seznam družstev'!$K$7:$K$107),  --('Seznam družstev'!$J41 = 'Seznam družstev'!$J$7:$J$107), --('Seznam družstev'!$I41 = 'Seznam družstev'!$I$7:$I$107),  --('Seznam družstev'!$H41 = 'Seznam družstev'!$H$7:$H$107),  --('Seznam družstev'!$G41 &lt; 'Seznam družstev'!$G$7:$G$107)), "")</f>
        <v/>
      </c>
      <c r="K41" s="16" t="str">
        <f>IF($A41&lt;&gt;"", SUMPRODUCT( --('Seznam družstev'!$B$7:$B$107='Seznam družstev'!$B41), --($C41 = $C$7:$C$107), --('Seznam družstev'!$M41 = 'Seznam družstev'!$M$7:$M$107),  --('Seznam družstev'!$L41 = 'Seznam družstev'!$L$7:$L$107),  --('Seznam družstev'!$K41 = 'Seznam družstev'!$K$7:$K$107),  --('Seznam družstev'!$J41 = 'Seznam družstev'!$J$7:$J$107), --('Seznam družstev'!$I41 = 'Seznam družstev'!$I$7:$I$107),  --('Seznam družstev'!$H41 = 'Seznam družstev'!$H$7:$H$107), --('Seznam družstev'!$G41 = 'Seznam družstev'!$G$7:$G$107), --('Seznam družstev'!$F41 &lt; 'Seznam družstev'!$F$7:$F$107)), "")</f>
        <v/>
      </c>
      <c r="L41" s="16" t="str">
        <f>IF($A41&lt;&gt;"", SUMPRODUCT( --('Seznam družstev'!$B$7:$B$107='Seznam družstev'!$B41), --($C41 = $C$7:$C$107), --('Seznam družstev'!$M41 = 'Seznam družstev'!$M$7:$M$107),  --('Seznam družstev'!$L41 = 'Seznam družstev'!$L$7:$L$107),  --('Seznam družstev'!$K41 = 'Seznam družstev'!$K$7:$K$107),  --('Seznam družstev'!$J41 = 'Seznam družstev'!$J$7:$J$107), --('Seznam družstev'!$I41 ='Seznam družstev'!$I$7:$I$107),  --('Seznam družstev'!$H41 = 'Seznam družstev'!$H$7:$H$107), --('Seznam družstev'!$G41 = 'Seznam družstev'!$G$7:$G$107), --('Seznam družstev'!$F41 = 'Seznam družstev'!$F$7:$F$107), --('Seznam družstev'!$E41 &lt; 'Seznam družstev'!$E$7:$E$107)), "")</f>
        <v/>
      </c>
      <c r="M41" s="16" t="str">
        <f>IF($A41&lt;&gt;"", SUMPRODUCT( --('Seznam družstev'!$B$7:$B$107='Seznam družstev'!$B41), --($C41 = $C$7:$C$107), --('Seznam družstev'!$M41 = 'Seznam družstev'!$M$7:$M$107),  --('Seznam družstev'!$L41 = 'Seznam družstev'!$L$7:$L$107),  --('Seznam družstev'!$K41 = 'Seznam družstev'!$K$7:$K$107),  --('Seznam družstev'!$J41 = 'Seznam družstev'!$J$7:$J$107), --('Seznam družstev'!$I41 = 'Seznam družstev'!$I$7:$I$107),  --('Seznam družstev'!$H41 = 'Seznam družstev'!$H$7:$H$107),  --('Seznam družstev'!$G41 = 'Seznam družstev'!$G$7:$G$107), --('Seznam družstev'!$F41 = 'Seznam družstev'!$F$7:$F$107), --('Seznam družstev'!$E41 = 'Seznam družstev'!$E$7:$E$107), --('Seznam družstev'!$N41 &lt;'Seznam družstev'!$N$7:$N$107)), "")</f>
        <v/>
      </c>
      <c r="N41" s="16" t="str">
        <f t="shared" si="0"/>
        <v/>
      </c>
      <c r="O41" s="16" t="str">
        <f>IF(A41&lt;&gt;"", IF(ISNA(VLOOKUP('Seznam družstev'!$B41,Nastavení!$B$10:$F$22,5,FALSE)),N41,   N41 + VLOOKUP('Seznam družstev'!$B41,Nastavení!$B$10:$F$22,5,FALSE)), "")</f>
        <v/>
      </c>
      <c r="P41" s="16" t="str">
        <f>IF($A41 &lt;&gt;"", COUNTIF($O$7:$O41, $O41) -1, "")</f>
        <v/>
      </c>
      <c r="Q41" s="16" t="str">
        <f t="shared" si="1"/>
        <v/>
      </c>
      <c r="R41" s="16" t="str">
        <f>IF(A41&lt;&gt;"",  SUMPRODUCT(--('Seznam družstev'!$A$7:$A$50&lt;&gt;""),--('Seznam družstev'!$B$7:$B$50&lt;&gt;"MZ"),--('Seznam družstev'!$B$7:$B$50='Seznam družstev'!$B41),--($N$7:$N$50=$N41)),"")</f>
        <v/>
      </c>
    </row>
    <row r="42" spans="1:18" x14ac:dyDescent="0.25">
      <c r="A42" s="16" t="str">
        <f>IF('Seznam družstev'!A42&lt;&gt;"",'Seznam družstev'!A42,"")</f>
        <v/>
      </c>
      <c r="B42" s="16" t="str">
        <f>IF(A42&lt;&gt;"",IF( 'Seznam družstev'!$O42&lt;&gt;"",'Seznam družstev'!$O42, 0),"")</f>
        <v/>
      </c>
      <c r="C42" s="16" t="str">
        <f>IF($A42&lt;&gt;"", 1+SUMPRODUCT(--($A$7:$A$107&lt;&gt;""), --('Seznam družstev'!$B$7:$B$107='Seznam družstev'!$B42), --($B42 &lt; $B$7:$B$107)), "")</f>
        <v/>
      </c>
      <c r="D42" s="16" t="str">
        <f>IF($A42&lt;&gt;"", SUMPRODUCT( --('Seznam družstev'!$B$7:$B$107='Seznam družstev'!$B42), --($C42 = $C$7:$C$107),--('Seznam družstev'!$M42 &lt;'Seznam družstev'!$M$7:$M$107)), "")</f>
        <v/>
      </c>
      <c r="E42" s="16" t="str">
        <f>IF($A42&lt;&gt;"", SUMPRODUCT( --('Seznam družstev'!$B$7:$B$107='Seznam družstev'!$B42), --($C42 = $C$7:$C$107), --('Seznam družstev'!$M42 = 'Seznam družstev'!$M$7:$M$107),  --('Seznam družstev'!$L42 &lt; 'Seznam družstev'!$L$7:$L$107)), "")</f>
        <v/>
      </c>
      <c r="F42" s="16" t="str">
        <f>IF($A42&lt;&gt;"", SUMPRODUCT( --('Seznam družstev'!$B$7:$B$107='Seznam družstev'!$B42), --($C42 = $C$7:$C$107), --('Seznam družstev'!$M42 = 'Seznam družstev'!$M$7:$M$107),  --('Seznam družstev'!$L42 = 'Seznam družstev'!$L$7:$L$107),  --('Seznam družstev'!$K42 &lt; 'Seznam družstev'!$K$7:$K$107)), "")</f>
        <v/>
      </c>
      <c r="G42" s="16" t="str">
        <f>IF($A42&lt;&gt;"", SUMPRODUCT( --('Seznam družstev'!$B$7:$B$107='Seznam družstev'!$B42), --($C42 = $C$7:$C$107), --('Seznam družstev'!$M42 = 'Seznam družstev'!$M$7:$M$107),  --('Seznam družstev'!$L42 = 'Seznam družstev'!$L$7:$L$107),  --('Seznam družstev'!$K42 = 'Seznam družstev'!$K$7:$K$107),  --('Seznam družstev'!$J42 &lt; 'Seznam družstev'!$J$7:$J$107)), "")</f>
        <v/>
      </c>
      <c r="H42" s="16" t="str">
        <f>IF($A42&lt;&gt;"", SUMPRODUCT( --('Seznam družstev'!$B$7:$B$107='Seznam družstev'!$B42), --($C42 = $C$7:$C$107), --('Seznam družstev'!$M42 = 'Seznam družstev'!$M$7:$M$107),  --('Seznam družstev'!$L42 = 'Seznam družstev'!$L$7:$L$107),  --('Seznam družstev'!$K42 = 'Seznam družstev'!$K$7:$K$107),  --('Seznam družstev'!$J42 = 'Seznam družstev'!$J$7:$J$107), --('Seznam družstev'!$I42 &lt; 'Seznam družstev'!$I$7:$I$107)), "")</f>
        <v/>
      </c>
      <c r="I42" s="16" t="str">
        <f>IF($A42&lt;&gt;"", SUMPRODUCT( --('Seznam družstev'!$B$7:$B$107='Seznam družstev'!$B42), --($C42 = $C$7:$C$107), --('Seznam družstev'!$M42 = 'Seznam družstev'!$M$7:$M$107),  --('Seznam družstev'!$L42 = 'Seznam družstev'!$L$7:$L$107),  --('Seznam družstev'!$K42 = 'Seznam družstev'!$K$7:$K$107),  --('Seznam družstev'!$J42 = 'Seznam družstev'!$J$7:$J$107), --('Seznam družstev'!$I42 = 'Seznam družstev'!$I$7:$I$107), --('Seznam družstev'!$H42 &lt; 'Seznam družstev'!$H$7:$H$107)), "")</f>
        <v/>
      </c>
      <c r="J42" s="16" t="str">
        <f>IF($A42&lt;&gt;"", SUMPRODUCT( --('Seznam družstev'!$B$7:$B$107='Seznam družstev'!$B42), --($C42 = $C$7:$C$107), --('Seznam družstev'!$M42 = 'Seznam družstev'!$M$7:$M$107),  --('Seznam družstev'!$L42 = 'Seznam družstev'!$L$7:$L$107),  --('Seznam družstev'!$K42 = 'Seznam družstev'!$K$7:$K$107),  --('Seznam družstev'!$J42 = 'Seznam družstev'!$J$7:$J$107), --('Seznam družstev'!$I42 = 'Seznam družstev'!$I$7:$I$107),  --('Seznam družstev'!$H42 = 'Seznam družstev'!$H$7:$H$107),  --('Seznam družstev'!$G42 &lt; 'Seznam družstev'!$G$7:$G$107)), "")</f>
        <v/>
      </c>
      <c r="K42" s="16" t="str">
        <f>IF($A42&lt;&gt;"", SUMPRODUCT( --('Seznam družstev'!$B$7:$B$107='Seznam družstev'!$B42), --($C42 = $C$7:$C$107), --('Seznam družstev'!$M42 = 'Seznam družstev'!$M$7:$M$107),  --('Seznam družstev'!$L42 = 'Seznam družstev'!$L$7:$L$107),  --('Seznam družstev'!$K42 = 'Seznam družstev'!$K$7:$K$107),  --('Seznam družstev'!$J42 = 'Seznam družstev'!$J$7:$J$107), --('Seznam družstev'!$I42 = 'Seznam družstev'!$I$7:$I$107),  --('Seznam družstev'!$H42 = 'Seznam družstev'!$H$7:$H$107), --('Seznam družstev'!$G42 = 'Seznam družstev'!$G$7:$G$107), --('Seznam družstev'!$F42 &lt; 'Seznam družstev'!$F$7:$F$107)), "")</f>
        <v/>
      </c>
      <c r="L42" s="16" t="str">
        <f>IF($A42&lt;&gt;"", SUMPRODUCT( --('Seznam družstev'!$B$7:$B$107='Seznam družstev'!$B42), --($C42 = $C$7:$C$107), --('Seznam družstev'!$M42 = 'Seznam družstev'!$M$7:$M$107),  --('Seznam družstev'!$L42 = 'Seznam družstev'!$L$7:$L$107),  --('Seznam družstev'!$K42 = 'Seznam družstev'!$K$7:$K$107),  --('Seznam družstev'!$J42 = 'Seznam družstev'!$J$7:$J$107), --('Seznam družstev'!$I42 ='Seznam družstev'!$I$7:$I$107),  --('Seznam družstev'!$H42 = 'Seznam družstev'!$H$7:$H$107), --('Seznam družstev'!$G42 = 'Seznam družstev'!$G$7:$G$107), --('Seznam družstev'!$F42 = 'Seznam družstev'!$F$7:$F$107), --('Seznam družstev'!$E42 &lt; 'Seznam družstev'!$E$7:$E$107)), "")</f>
        <v/>
      </c>
      <c r="M42" s="16" t="str">
        <f>IF($A42&lt;&gt;"", SUMPRODUCT( --('Seznam družstev'!$B$7:$B$107='Seznam družstev'!$B42), --($C42 = $C$7:$C$107), --('Seznam družstev'!$M42 = 'Seznam družstev'!$M$7:$M$107),  --('Seznam družstev'!$L42 = 'Seznam družstev'!$L$7:$L$107),  --('Seznam družstev'!$K42 = 'Seznam družstev'!$K$7:$K$107),  --('Seznam družstev'!$J42 = 'Seznam družstev'!$J$7:$J$107), --('Seznam družstev'!$I42 = 'Seznam družstev'!$I$7:$I$107),  --('Seznam družstev'!$H42 = 'Seznam družstev'!$H$7:$H$107),  --('Seznam družstev'!$G42 = 'Seznam družstev'!$G$7:$G$107), --('Seznam družstev'!$F42 = 'Seznam družstev'!$F$7:$F$107), --('Seznam družstev'!$E42 = 'Seznam družstev'!$E$7:$E$107), --('Seznam družstev'!$N42 &lt;'Seznam družstev'!$N$7:$N$107)), "")</f>
        <v/>
      </c>
      <c r="N42" s="16" t="str">
        <f t="shared" si="0"/>
        <v/>
      </c>
      <c r="O42" s="16" t="str">
        <f>IF(A42&lt;&gt;"", IF(ISNA(VLOOKUP('Seznam družstev'!$B42,Nastavení!$B$10:$F$22,5,FALSE)),N42,   N42 + VLOOKUP('Seznam družstev'!$B42,Nastavení!$B$10:$F$22,5,FALSE)), "")</f>
        <v/>
      </c>
      <c r="P42" s="16" t="str">
        <f>IF($A42 &lt;&gt;"", COUNTIF($O$7:$O42, $O42) -1, "")</f>
        <v/>
      </c>
      <c r="Q42" s="16" t="str">
        <f t="shared" si="1"/>
        <v/>
      </c>
      <c r="R42" s="16" t="str">
        <f>IF(A42&lt;&gt;"",  SUMPRODUCT(--('Seznam družstev'!$A$7:$A$50&lt;&gt;""),--('Seznam družstev'!$B$7:$B$50&lt;&gt;"MZ"),--('Seznam družstev'!$B$7:$B$50='Seznam družstev'!$B42),--($N$7:$N$50=$N42)),"")</f>
        <v/>
      </c>
    </row>
    <row r="43" spans="1:18" x14ac:dyDescent="0.25">
      <c r="A43" s="16" t="str">
        <f>IF('Seznam družstev'!A43&lt;&gt;"",'Seznam družstev'!A43,"")</f>
        <v/>
      </c>
      <c r="B43" s="16" t="str">
        <f>IF(A43&lt;&gt;"",IF( 'Seznam družstev'!$O43&lt;&gt;"",'Seznam družstev'!$O43, 0),"")</f>
        <v/>
      </c>
      <c r="C43" s="16" t="str">
        <f>IF($A43&lt;&gt;"", 1+SUMPRODUCT(--($A$7:$A$107&lt;&gt;""), --('Seznam družstev'!$B$7:$B$107='Seznam družstev'!$B43), --($B43 &lt; $B$7:$B$107)), "")</f>
        <v/>
      </c>
      <c r="D43" s="16" t="str">
        <f>IF($A43&lt;&gt;"", SUMPRODUCT( --('Seznam družstev'!$B$7:$B$107='Seznam družstev'!$B43), --($C43 = $C$7:$C$107),--('Seznam družstev'!$M43 &lt;'Seznam družstev'!$M$7:$M$107)), "")</f>
        <v/>
      </c>
      <c r="E43" s="16" t="str">
        <f>IF($A43&lt;&gt;"", SUMPRODUCT( --('Seznam družstev'!$B$7:$B$107='Seznam družstev'!$B43), --($C43 = $C$7:$C$107), --('Seznam družstev'!$M43 = 'Seznam družstev'!$M$7:$M$107),  --('Seznam družstev'!$L43 &lt; 'Seznam družstev'!$L$7:$L$107)), "")</f>
        <v/>
      </c>
      <c r="F43" s="16" t="str">
        <f>IF($A43&lt;&gt;"", SUMPRODUCT( --('Seznam družstev'!$B$7:$B$107='Seznam družstev'!$B43), --($C43 = $C$7:$C$107), --('Seznam družstev'!$M43 = 'Seznam družstev'!$M$7:$M$107),  --('Seznam družstev'!$L43 = 'Seznam družstev'!$L$7:$L$107),  --('Seznam družstev'!$K43 &lt; 'Seznam družstev'!$K$7:$K$107)), "")</f>
        <v/>
      </c>
      <c r="G43" s="16" t="str">
        <f>IF($A43&lt;&gt;"", SUMPRODUCT( --('Seznam družstev'!$B$7:$B$107='Seznam družstev'!$B43), --($C43 = $C$7:$C$107), --('Seznam družstev'!$M43 = 'Seznam družstev'!$M$7:$M$107),  --('Seznam družstev'!$L43 = 'Seznam družstev'!$L$7:$L$107),  --('Seznam družstev'!$K43 = 'Seznam družstev'!$K$7:$K$107),  --('Seznam družstev'!$J43 &lt; 'Seznam družstev'!$J$7:$J$107)), "")</f>
        <v/>
      </c>
      <c r="H43" s="16" t="str">
        <f>IF($A43&lt;&gt;"", SUMPRODUCT( --('Seznam družstev'!$B$7:$B$107='Seznam družstev'!$B43), --($C43 = $C$7:$C$107), --('Seznam družstev'!$M43 = 'Seznam družstev'!$M$7:$M$107),  --('Seznam družstev'!$L43 = 'Seznam družstev'!$L$7:$L$107),  --('Seznam družstev'!$K43 = 'Seznam družstev'!$K$7:$K$107),  --('Seznam družstev'!$J43 = 'Seznam družstev'!$J$7:$J$107), --('Seznam družstev'!$I43 &lt; 'Seznam družstev'!$I$7:$I$107)), "")</f>
        <v/>
      </c>
      <c r="I43" s="16" t="str">
        <f>IF($A43&lt;&gt;"", SUMPRODUCT( --('Seznam družstev'!$B$7:$B$107='Seznam družstev'!$B43), --($C43 = $C$7:$C$107), --('Seznam družstev'!$M43 = 'Seznam družstev'!$M$7:$M$107),  --('Seznam družstev'!$L43 = 'Seznam družstev'!$L$7:$L$107),  --('Seznam družstev'!$K43 = 'Seznam družstev'!$K$7:$K$107),  --('Seznam družstev'!$J43 = 'Seznam družstev'!$J$7:$J$107), --('Seznam družstev'!$I43 = 'Seznam družstev'!$I$7:$I$107), --('Seznam družstev'!$H43 &lt; 'Seznam družstev'!$H$7:$H$107)), "")</f>
        <v/>
      </c>
      <c r="J43" s="16" t="str">
        <f>IF($A43&lt;&gt;"", SUMPRODUCT( --('Seznam družstev'!$B$7:$B$107='Seznam družstev'!$B43), --($C43 = $C$7:$C$107), --('Seznam družstev'!$M43 = 'Seznam družstev'!$M$7:$M$107),  --('Seznam družstev'!$L43 = 'Seznam družstev'!$L$7:$L$107),  --('Seznam družstev'!$K43 = 'Seznam družstev'!$K$7:$K$107),  --('Seznam družstev'!$J43 = 'Seznam družstev'!$J$7:$J$107), --('Seznam družstev'!$I43 = 'Seznam družstev'!$I$7:$I$107),  --('Seznam družstev'!$H43 = 'Seznam družstev'!$H$7:$H$107),  --('Seznam družstev'!$G43 &lt; 'Seznam družstev'!$G$7:$G$107)), "")</f>
        <v/>
      </c>
      <c r="K43" s="16" t="str">
        <f>IF($A43&lt;&gt;"", SUMPRODUCT( --('Seznam družstev'!$B$7:$B$107='Seznam družstev'!$B43), --($C43 = $C$7:$C$107), --('Seznam družstev'!$M43 = 'Seznam družstev'!$M$7:$M$107),  --('Seznam družstev'!$L43 = 'Seznam družstev'!$L$7:$L$107),  --('Seznam družstev'!$K43 = 'Seznam družstev'!$K$7:$K$107),  --('Seznam družstev'!$J43 = 'Seznam družstev'!$J$7:$J$107), --('Seznam družstev'!$I43 = 'Seznam družstev'!$I$7:$I$107),  --('Seznam družstev'!$H43 = 'Seznam družstev'!$H$7:$H$107), --('Seznam družstev'!$G43 = 'Seznam družstev'!$G$7:$G$107), --('Seznam družstev'!$F43 &lt; 'Seznam družstev'!$F$7:$F$107)), "")</f>
        <v/>
      </c>
      <c r="L43" s="16" t="str">
        <f>IF($A43&lt;&gt;"", SUMPRODUCT( --('Seznam družstev'!$B$7:$B$107='Seznam družstev'!$B43), --($C43 = $C$7:$C$107), --('Seznam družstev'!$M43 = 'Seznam družstev'!$M$7:$M$107),  --('Seznam družstev'!$L43 = 'Seznam družstev'!$L$7:$L$107),  --('Seznam družstev'!$K43 = 'Seznam družstev'!$K$7:$K$107),  --('Seznam družstev'!$J43 = 'Seznam družstev'!$J$7:$J$107), --('Seznam družstev'!$I43 ='Seznam družstev'!$I$7:$I$107),  --('Seznam družstev'!$H43 = 'Seznam družstev'!$H$7:$H$107), --('Seznam družstev'!$G43 = 'Seznam družstev'!$G$7:$G$107), --('Seznam družstev'!$F43 = 'Seznam družstev'!$F$7:$F$107), --('Seznam družstev'!$E43 &lt; 'Seznam družstev'!$E$7:$E$107)), "")</f>
        <v/>
      </c>
      <c r="M43" s="16" t="str">
        <f>IF($A43&lt;&gt;"", SUMPRODUCT( --('Seznam družstev'!$B$7:$B$107='Seznam družstev'!$B43), --($C43 = $C$7:$C$107), --('Seznam družstev'!$M43 = 'Seznam družstev'!$M$7:$M$107),  --('Seznam družstev'!$L43 = 'Seznam družstev'!$L$7:$L$107),  --('Seznam družstev'!$K43 = 'Seznam družstev'!$K$7:$K$107),  --('Seznam družstev'!$J43 = 'Seznam družstev'!$J$7:$J$107), --('Seznam družstev'!$I43 = 'Seznam družstev'!$I$7:$I$107),  --('Seznam družstev'!$H43 = 'Seznam družstev'!$H$7:$H$107),  --('Seznam družstev'!$G43 = 'Seznam družstev'!$G$7:$G$107), --('Seznam družstev'!$F43 = 'Seznam družstev'!$F$7:$F$107), --('Seznam družstev'!$E43 = 'Seznam družstev'!$E$7:$E$107), --('Seznam družstev'!$N43 &lt;'Seznam družstev'!$N$7:$N$107)), "")</f>
        <v/>
      </c>
      <c r="N43" s="16" t="str">
        <f t="shared" si="0"/>
        <v/>
      </c>
      <c r="O43" s="16" t="str">
        <f>IF(A43&lt;&gt;"", IF(ISNA(VLOOKUP('Seznam družstev'!$B43,Nastavení!$B$10:$F$22,5,FALSE)),N43,   N43 + VLOOKUP('Seznam družstev'!$B43,Nastavení!$B$10:$F$22,5,FALSE)), "")</f>
        <v/>
      </c>
      <c r="P43" s="16" t="str">
        <f>IF($A43 &lt;&gt;"", COUNTIF($O$7:$O43, $O43) -1, "")</f>
        <v/>
      </c>
      <c r="Q43" s="16" t="str">
        <f t="shared" si="1"/>
        <v/>
      </c>
      <c r="R43" s="16" t="str">
        <f>IF(A43&lt;&gt;"",  SUMPRODUCT(--('Seznam družstev'!$A$7:$A$50&lt;&gt;""),--('Seznam družstev'!$B$7:$B$50&lt;&gt;"MZ"),--('Seznam družstev'!$B$7:$B$50='Seznam družstev'!$B43),--($N$7:$N$50=$N43)),"")</f>
        <v/>
      </c>
    </row>
    <row r="44" spans="1:18" x14ac:dyDescent="0.25">
      <c r="A44" s="16" t="str">
        <f>IF('Seznam družstev'!A44&lt;&gt;"",'Seznam družstev'!A44,"")</f>
        <v/>
      </c>
      <c r="B44" s="16" t="str">
        <f>IF(A44&lt;&gt;"",IF( 'Seznam družstev'!$O44&lt;&gt;"",'Seznam družstev'!$O44, 0),"")</f>
        <v/>
      </c>
      <c r="C44" s="16" t="str">
        <f>IF($A44&lt;&gt;"", 1+SUMPRODUCT(--($A$7:$A$107&lt;&gt;""), --('Seznam družstev'!$B$7:$B$107='Seznam družstev'!$B44), --($B44 &lt; $B$7:$B$107)), "")</f>
        <v/>
      </c>
      <c r="D44" s="16" t="str">
        <f>IF($A44&lt;&gt;"", SUMPRODUCT( --('Seznam družstev'!$B$7:$B$107='Seznam družstev'!$B44), --($C44 = $C$7:$C$107),--('Seznam družstev'!$M44 &lt;'Seznam družstev'!$M$7:$M$107)), "")</f>
        <v/>
      </c>
      <c r="E44" s="16" t="str">
        <f>IF($A44&lt;&gt;"", SUMPRODUCT( --('Seznam družstev'!$B$7:$B$107='Seznam družstev'!$B44), --($C44 = $C$7:$C$107), --('Seznam družstev'!$M44 = 'Seznam družstev'!$M$7:$M$107),  --('Seznam družstev'!$L44 &lt; 'Seznam družstev'!$L$7:$L$107)), "")</f>
        <v/>
      </c>
      <c r="F44" s="16" t="str">
        <f>IF($A44&lt;&gt;"", SUMPRODUCT( --('Seznam družstev'!$B$7:$B$107='Seznam družstev'!$B44), --($C44 = $C$7:$C$107), --('Seznam družstev'!$M44 = 'Seznam družstev'!$M$7:$M$107),  --('Seznam družstev'!$L44 = 'Seznam družstev'!$L$7:$L$107),  --('Seznam družstev'!$K44 &lt; 'Seznam družstev'!$K$7:$K$107)), "")</f>
        <v/>
      </c>
      <c r="G44" s="16" t="str">
        <f>IF($A44&lt;&gt;"", SUMPRODUCT( --('Seznam družstev'!$B$7:$B$107='Seznam družstev'!$B44), --($C44 = $C$7:$C$107), --('Seznam družstev'!$M44 = 'Seznam družstev'!$M$7:$M$107),  --('Seznam družstev'!$L44 = 'Seznam družstev'!$L$7:$L$107),  --('Seznam družstev'!$K44 = 'Seznam družstev'!$K$7:$K$107),  --('Seznam družstev'!$J44 &lt; 'Seznam družstev'!$J$7:$J$107)), "")</f>
        <v/>
      </c>
      <c r="H44" s="16" t="str">
        <f>IF($A44&lt;&gt;"", SUMPRODUCT( --('Seznam družstev'!$B$7:$B$107='Seznam družstev'!$B44), --($C44 = $C$7:$C$107), --('Seznam družstev'!$M44 = 'Seznam družstev'!$M$7:$M$107),  --('Seznam družstev'!$L44 = 'Seznam družstev'!$L$7:$L$107),  --('Seznam družstev'!$K44 = 'Seznam družstev'!$K$7:$K$107),  --('Seznam družstev'!$J44 = 'Seznam družstev'!$J$7:$J$107), --('Seznam družstev'!$I44 &lt; 'Seznam družstev'!$I$7:$I$107)), "")</f>
        <v/>
      </c>
      <c r="I44" s="16" t="str">
        <f>IF($A44&lt;&gt;"", SUMPRODUCT( --('Seznam družstev'!$B$7:$B$107='Seznam družstev'!$B44), --($C44 = $C$7:$C$107), --('Seznam družstev'!$M44 = 'Seznam družstev'!$M$7:$M$107),  --('Seznam družstev'!$L44 = 'Seznam družstev'!$L$7:$L$107),  --('Seznam družstev'!$K44 = 'Seznam družstev'!$K$7:$K$107),  --('Seznam družstev'!$J44 = 'Seznam družstev'!$J$7:$J$107), --('Seznam družstev'!$I44 = 'Seznam družstev'!$I$7:$I$107), --('Seznam družstev'!$H44 &lt; 'Seznam družstev'!$H$7:$H$107)), "")</f>
        <v/>
      </c>
      <c r="J44" s="16" t="str">
        <f>IF($A44&lt;&gt;"", SUMPRODUCT( --('Seznam družstev'!$B$7:$B$107='Seznam družstev'!$B44), --($C44 = $C$7:$C$107), --('Seznam družstev'!$M44 = 'Seznam družstev'!$M$7:$M$107),  --('Seznam družstev'!$L44 = 'Seznam družstev'!$L$7:$L$107),  --('Seznam družstev'!$K44 = 'Seznam družstev'!$K$7:$K$107),  --('Seznam družstev'!$J44 = 'Seznam družstev'!$J$7:$J$107), --('Seznam družstev'!$I44 = 'Seznam družstev'!$I$7:$I$107),  --('Seznam družstev'!$H44 = 'Seznam družstev'!$H$7:$H$107),  --('Seznam družstev'!$G44 &lt; 'Seznam družstev'!$G$7:$G$107)), "")</f>
        <v/>
      </c>
      <c r="K44" s="16" t="str">
        <f>IF($A44&lt;&gt;"", SUMPRODUCT( --('Seznam družstev'!$B$7:$B$107='Seznam družstev'!$B44), --($C44 = $C$7:$C$107), --('Seznam družstev'!$M44 = 'Seznam družstev'!$M$7:$M$107),  --('Seznam družstev'!$L44 = 'Seznam družstev'!$L$7:$L$107),  --('Seznam družstev'!$K44 = 'Seznam družstev'!$K$7:$K$107),  --('Seznam družstev'!$J44 = 'Seznam družstev'!$J$7:$J$107), --('Seznam družstev'!$I44 = 'Seznam družstev'!$I$7:$I$107),  --('Seznam družstev'!$H44 = 'Seznam družstev'!$H$7:$H$107), --('Seznam družstev'!$G44 = 'Seznam družstev'!$G$7:$G$107), --('Seznam družstev'!$F44 &lt; 'Seznam družstev'!$F$7:$F$107)), "")</f>
        <v/>
      </c>
      <c r="L44" s="16" t="str">
        <f>IF($A44&lt;&gt;"", SUMPRODUCT( --('Seznam družstev'!$B$7:$B$107='Seznam družstev'!$B44), --($C44 = $C$7:$C$107), --('Seznam družstev'!$M44 = 'Seznam družstev'!$M$7:$M$107),  --('Seznam družstev'!$L44 = 'Seznam družstev'!$L$7:$L$107),  --('Seznam družstev'!$K44 = 'Seznam družstev'!$K$7:$K$107),  --('Seznam družstev'!$J44 = 'Seznam družstev'!$J$7:$J$107), --('Seznam družstev'!$I44 ='Seznam družstev'!$I$7:$I$107),  --('Seznam družstev'!$H44 = 'Seznam družstev'!$H$7:$H$107), --('Seznam družstev'!$G44 = 'Seznam družstev'!$G$7:$G$107), --('Seznam družstev'!$F44 = 'Seznam družstev'!$F$7:$F$107), --('Seznam družstev'!$E44 &lt; 'Seznam družstev'!$E$7:$E$107)), "")</f>
        <v/>
      </c>
      <c r="M44" s="16" t="str">
        <f>IF($A44&lt;&gt;"", SUMPRODUCT( --('Seznam družstev'!$B$7:$B$107='Seznam družstev'!$B44), --($C44 = $C$7:$C$107), --('Seznam družstev'!$M44 = 'Seznam družstev'!$M$7:$M$107),  --('Seznam družstev'!$L44 = 'Seznam družstev'!$L$7:$L$107),  --('Seznam družstev'!$K44 = 'Seznam družstev'!$K$7:$K$107),  --('Seznam družstev'!$J44 = 'Seznam družstev'!$J$7:$J$107), --('Seznam družstev'!$I44 = 'Seznam družstev'!$I$7:$I$107),  --('Seznam družstev'!$H44 = 'Seznam družstev'!$H$7:$H$107),  --('Seznam družstev'!$G44 = 'Seznam družstev'!$G$7:$G$107), --('Seznam družstev'!$F44 = 'Seznam družstev'!$F$7:$F$107), --('Seznam družstev'!$E44 = 'Seznam družstev'!$E$7:$E$107), --('Seznam družstev'!$N44 &lt;'Seznam družstev'!$N$7:$N$107)), "")</f>
        <v/>
      </c>
      <c r="N44" s="16" t="str">
        <f t="shared" si="0"/>
        <v/>
      </c>
      <c r="O44" s="16" t="str">
        <f>IF(A44&lt;&gt;"", IF(ISNA(VLOOKUP('Seznam družstev'!$B44,Nastavení!$B$10:$F$22,5,FALSE)),N44,   N44 + VLOOKUP('Seznam družstev'!$B44,Nastavení!$B$10:$F$22,5,FALSE)), "")</f>
        <v/>
      </c>
      <c r="P44" s="16" t="str">
        <f>IF($A44 &lt;&gt;"", COUNTIF($O$7:$O44, $O44) -1, "")</f>
        <v/>
      </c>
      <c r="Q44" s="16" t="str">
        <f t="shared" si="1"/>
        <v/>
      </c>
      <c r="R44" s="16" t="str">
        <f>IF(A44&lt;&gt;"",  SUMPRODUCT(--('Seznam družstev'!$A$7:$A$50&lt;&gt;""),--('Seznam družstev'!$B$7:$B$50&lt;&gt;"MZ"),--('Seznam družstev'!$B$7:$B$50='Seznam družstev'!$B44),--($N$7:$N$50=$N44)),"")</f>
        <v/>
      </c>
    </row>
    <row r="45" spans="1:18" x14ac:dyDescent="0.25">
      <c r="A45" s="16" t="str">
        <f>IF('Seznam družstev'!A45&lt;&gt;"",'Seznam družstev'!A45,"")</f>
        <v/>
      </c>
      <c r="B45" s="16" t="str">
        <f>IF(A45&lt;&gt;"",IF( 'Seznam družstev'!$O45&lt;&gt;"",'Seznam družstev'!$O45, 0),"")</f>
        <v/>
      </c>
      <c r="C45" s="16" t="str">
        <f>IF($A45&lt;&gt;"", 1+SUMPRODUCT(--($A$7:$A$107&lt;&gt;""), --('Seznam družstev'!$B$7:$B$107='Seznam družstev'!$B45), --($B45 &lt; $B$7:$B$107)), "")</f>
        <v/>
      </c>
      <c r="D45" s="16" t="str">
        <f>IF($A45&lt;&gt;"", SUMPRODUCT( --('Seznam družstev'!$B$7:$B$107='Seznam družstev'!$B45), --($C45 = $C$7:$C$107),--('Seznam družstev'!$M45 &lt;'Seznam družstev'!$M$7:$M$107)), "")</f>
        <v/>
      </c>
      <c r="E45" s="16" t="str">
        <f>IF($A45&lt;&gt;"", SUMPRODUCT( --('Seznam družstev'!$B$7:$B$107='Seznam družstev'!$B45), --($C45 = $C$7:$C$107), --('Seznam družstev'!$M45 = 'Seznam družstev'!$M$7:$M$107),  --('Seznam družstev'!$L45 &lt; 'Seznam družstev'!$L$7:$L$107)), "")</f>
        <v/>
      </c>
      <c r="F45" s="16" t="str">
        <f>IF($A45&lt;&gt;"", SUMPRODUCT( --('Seznam družstev'!$B$7:$B$107='Seznam družstev'!$B45), --($C45 = $C$7:$C$107), --('Seznam družstev'!$M45 = 'Seznam družstev'!$M$7:$M$107),  --('Seznam družstev'!$L45 = 'Seznam družstev'!$L$7:$L$107),  --('Seznam družstev'!$K45 &lt; 'Seznam družstev'!$K$7:$K$107)), "")</f>
        <v/>
      </c>
      <c r="G45" s="16" t="str">
        <f>IF($A45&lt;&gt;"", SUMPRODUCT( --('Seznam družstev'!$B$7:$B$107='Seznam družstev'!$B45), --($C45 = $C$7:$C$107), --('Seznam družstev'!$M45 = 'Seznam družstev'!$M$7:$M$107),  --('Seznam družstev'!$L45 = 'Seznam družstev'!$L$7:$L$107),  --('Seznam družstev'!$K45 = 'Seznam družstev'!$K$7:$K$107),  --('Seznam družstev'!$J45 &lt; 'Seznam družstev'!$J$7:$J$107)), "")</f>
        <v/>
      </c>
      <c r="H45" s="16" t="str">
        <f>IF($A45&lt;&gt;"", SUMPRODUCT( --('Seznam družstev'!$B$7:$B$107='Seznam družstev'!$B45), --($C45 = $C$7:$C$107), --('Seznam družstev'!$M45 = 'Seznam družstev'!$M$7:$M$107),  --('Seznam družstev'!$L45 = 'Seznam družstev'!$L$7:$L$107),  --('Seznam družstev'!$K45 = 'Seznam družstev'!$K$7:$K$107),  --('Seznam družstev'!$J45 = 'Seznam družstev'!$J$7:$J$107), --('Seznam družstev'!$I45 &lt; 'Seznam družstev'!$I$7:$I$107)), "")</f>
        <v/>
      </c>
      <c r="I45" s="16" t="str">
        <f>IF($A45&lt;&gt;"", SUMPRODUCT( --('Seznam družstev'!$B$7:$B$107='Seznam družstev'!$B45), --($C45 = $C$7:$C$107), --('Seznam družstev'!$M45 = 'Seznam družstev'!$M$7:$M$107),  --('Seznam družstev'!$L45 = 'Seznam družstev'!$L$7:$L$107),  --('Seznam družstev'!$K45 = 'Seznam družstev'!$K$7:$K$107),  --('Seznam družstev'!$J45 = 'Seznam družstev'!$J$7:$J$107), --('Seznam družstev'!$I45 = 'Seznam družstev'!$I$7:$I$107), --('Seznam družstev'!$H45 &lt; 'Seznam družstev'!$H$7:$H$107)), "")</f>
        <v/>
      </c>
      <c r="J45" s="16" t="str">
        <f>IF($A45&lt;&gt;"", SUMPRODUCT( --('Seznam družstev'!$B$7:$B$107='Seznam družstev'!$B45), --($C45 = $C$7:$C$107), --('Seznam družstev'!$M45 = 'Seznam družstev'!$M$7:$M$107),  --('Seznam družstev'!$L45 = 'Seznam družstev'!$L$7:$L$107),  --('Seznam družstev'!$K45 = 'Seznam družstev'!$K$7:$K$107),  --('Seznam družstev'!$J45 = 'Seznam družstev'!$J$7:$J$107), --('Seznam družstev'!$I45 = 'Seznam družstev'!$I$7:$I$107),  --('Seznam družstev'!$H45 = 'Seznam družstev'!$H$7:$H$107),  --('Seznam družstev'!$G45 &lt; 'Seznam družstev'!$G$7:$G$107)), "")</f>
        <v/>
      </c>
      <c r="K45" s="16" t="str">
        <f>IF($A45&lt;&gt;"", SUMPRODUCT( --('Seznam družstev'!$B$7:$B$107='Seznam družstev'!$B45), --($C45 = $C$7:$C$107), --('Seznam družstev'!$M45 = 'Seznam družstev'!$M$7:$M$107),  --('Seznam družstev'!$L45 = 'Seznam družstev'!$L$7:$L$107),  --('Seznam družstev'!$K45 = 'Seznam družstev'!$K$7:$K$107),  --('Seznam družstev'!$J45 = 'Seznam družstev'!$J$7:$J$107), --('Seznam družstev'!$I45 = 'Seznam družstev'!$I$7:$I$107),  --('Seznam družstev'!$H45 = 'Seznam družstev'!$H$7:$H$107), --('Seznam družstev'!$G45 = 'Seznam družstev'!$G$7:$G$107), --('Seznam družstev'!$F45 &lt; 'Seznam družstev'!$F$7:$F$107)), "")</f>
        <v/>
      </c>
      <c r="L45" s="16" t="str">
        <f>IF($A45&lt;&gt;"", SUMPRODUCT( --('Seznam družstev'!$B$7:$B$107='Seznam družstev'!$B45), --($C45 = $C$7:$C$107), --('Seznam družstev'!$M45 = 'Seznam družstev'!$M$7:$M$107),  --('Seznam družstev'!$L45 = 'Seznam družstev'!$L$7:$L$107),  --('Seznam družstev'!$K45 = 'Seznam družstev'!$K$7:$K$107),  --('Seznam družstev'!$J45 = 'Seznam družstev'!$J$7:$J$107), --('Seznam družstev'!$I45 ='Seznam družstev'!$I$7:$I$107),  --('Seznam družstev'!$H45 = 'Seznam družstev'!$H$7:$H$107), --('Seznam družstev'!$G45 = 'Seznam družstev'!$G$7:$G$107), --('Seznam družstev'!$F45 = 'Seznam družstev'!$F$7:$F$107), --('Seznam družstev'!$E45 &lt; 'Seznam družstev'!$E$7:$E$107)), "")</f>
        <v/>
      </c>
      <c r="M45" s="16" t="str">
        <f>IF($A45&lt;&gt;"", SUMPRODUCT( --('Seznam družstev'!$B$7:$B$107='Seznam družstev'!$B45), --($C45 = $C$7:$C$107), --('Seznam družstev'!$M45 = 'Seznam družstev'!$M$7:$M$107),  --('Seznam družstev'!$L45 = 'Seznam družstev'!$L$7:$L$107),  --('Seznam družstev'!$K45 = 'Seznam družstev'!$K$7:$K$107),  --('Seznam družstev'!$J45 = 'Seznam družstev'!$J$7:$J$107), --('Seznam družstev'!$I45 = 'Seznam družstev'!$I$7:$I$107),  --('Seznam družstev'!$H45 = 'Seznam družstev'!$H$7:$H$107),  --('Seznam družstev'!$G45 = 'Seznam družstev'!$G$7:$G$107), --('Seznam družstev'!$F45 = 'Seznam družstev'!$F$7:$F$107), --('Seznam družstev'!$E45 = 'Seznam družstev'!$E$7:$E$107), --('Seznam družstev'!$N45 &lt;'Seznam družstev'!$N$7:$N$107)), "")</f>
        <v/>
      </c>
      <c r="N45" s="16" t="str">
        <f t="shared" si="0"/>
        <v/>
      </c>
      <c r="O45" s="16" t="str">
        <f>IF(A45&lt;&gt;"", IF(ISNA(VLOOKUP('Seznam družstev'!$B45,Nastavení!$B$10:$F$22,5,FALSE)),N45,   N45 + VLOOKUP('Seznam družstev'!$B45,Nastavení!$B$10:$F$22,5,FALSE)), "")</f>
        <v/>
      </c>
      <c r="P45" s="16" t="str">
        <f>IF($A45 &lt;&gt;"", COUNTIF($O$7:$O45, $O45) -1, "")</f>
        <v/>
      </c>
      <c r="Q45" s="16" t="str">
        <f t="shared" si="1"/>
        <v/>
      </c>
      <c r="R45" s="16" t="str">
        <f>IF(A45&lt;&gt;"",  SUMPRODUCT(--('Seznam družstev'!$A$7:$A$50&lt;&gt;""),--('Seznam družstev'!$B$7:$B$50&lt;&gt;"MZ"),--('Seznam družstev'!$B$7:$B$50='Seznam družstev'!$B45),--($N$7:$N$50=$N45)),"")</f>
        <v/>
      </c>
    </row>
    <row r="46" spans="1:18" x14ac:dyDescent="0.25">
      <c r="A46" s="16" t="str">
        <f>IF('Seznam družstev'!A46&lt;&gt;"",'Seznam družstev'!A46,"")</f>
        <v/>
      </c>
      <c r="B46" s="16" t="str">
        <f>IF(A46&lt;&gt;"",IF( 'Seznam družstev'!$O46&lt;&gt;"",'Seznam družstev'!$O46, 0),"")</f>
        <v/>
      </c>
      <c r="C46" s="16" t="str">
        <f>IF($A46&lt;&gt;"", 1+SUMPRODUCT(--($A$7:$A$107&lt;&gt;""), --('Seznam družstev'!$B$7:$B$107='Seznam družstev'!$B46), --($B46 &lt; $B$7:$B$107)), "")</f>
        <v/>
      </c>
      <c r="D46" s="16" t="str">
        <f>IF($A46&lt;&gt;"", SUMPRODUCT( --('Seznam družstev'!$B$7:$B$107='Seznam družstev'!$B46), --($C46 = $C$7:$C$107),--('Seznam družstev'!$M46 &lt;'Seznam družstev'!$M$7:$M$107)), "")</f>
        <v/>
      </c>
      <c r="E46" s="16" t="str">
        <f>IF($A46&lt;&gt;"", SUMPRODUCT( --('Seznam družstev'!$B$7:$B$107='Seznam družstev'!$B46), --($C46 = $C$7:$C$107), --('Seznam družstev'!$M46 = 'Seznam družstev'!$M$7:$M$107),  --('Seznam družstev'!$L46 &lt; 'Seznam družstev'!$L$7:$L$107)), "")</f>
        <v/>
      </c>
      <c r="F46" s="16" t="str">
        <f>IF($A46&lt;&gt;"", SUMPRODUCT( --('Seznam družstev'!$B$7:$B$107='Seznam družstev'!$B46), --($C46 = $C$7:$C$107), --('Seznam družstev'!$M46 = 'Seznam družstev'!$M$7:$M$107),  --('Seznam družstev'!$L46 = 'Seznam družstev'!$L$7:$L$107),  --('Seznam družstev'!$K46 &lt; 'Seznam družstev'!$K$7:$K$107)), "")</f>
        <v/>
      </c>
      <c r="G46" s="16" t="str">
        <f>IF($A46&lt;&gt;"", SUMPRODUCT( --('Seznam družstev'!$B$7:$B$107='Seznam družstev'!$B46), --($C46 = $C$7:$C$107), --('Seznam družstev'!$M46 = 'Seznam družstev'!$M$7:$M$107),  --('Seznam družstev'!$L46 = 'Seznam družstev'!$L$7:$L$107),  --('Seznam družstev'!$K46 = 'Seznam družstev'!$K$7:$K$107),  --('Seznam družstev'!$J46 &lt; 'Seznam družstev'!$J$7:$J$107)), "")</f>
        <v/>
      </c>
      <c r="H46" s="16" t="str">
        <f>IF($A46&lt;&gt;"", SUMPRODUCT( --('Seznam družstev'!$B$7:$B$107='Seznam družstev'!$B46), --($C46 = $C$7:$C$107), --('Seznam družstev'!$M46 = 'Seznam družstev'!$M$7:$M$107),  --('Seznam družstev'!$L46 = 'Seznam družstev'!$L$7:$L$107),  --('Seznam družstev'!$K46 = 'Seznam družstev'!$K$7:$K$107),  --('Seznam družstev'!$J46 = 'Seznam družstev'!$J$7:$J$107), --('Seznam družstev'!$I46 &lt; 'Seznam družstev'!$I$7:$I$107)), "")</f>
        <v/>
      </c>
      <c r="I46" s="16" t="str">
        <f>IF($A46&lt;&gt;"", SUMPRODUCT( --('Seznam družstev'!$B$7:$B$107='Seznam družstev'!$B46), --($C46 = $C$7:$C$107), --('Seznam družstev'!$M46 = 'Seznam družstev'!$M$7:$M$107),  --('Seznam družstev'!$L46 = 'Seznam družstev'!$L$7:$L$107),  --('Seznam družstev'!$K46 = 'Seznam družstev'!$K$7:$K$107),  --('Seznam družstev'!$J46 = 'Seznam družstev'!$J$7:$J$107), --('Seznam družstev'!$I46 = 'Seznam družstev'!$I$7:$I$107), --('Seznam družstev'!$H46 &lt; 'Seznam družstev'!$H$7:$H$107)), "")</f>
        <v/>
      </c>
      <c r="J46" s="16" t="str">
        <f>IF($A46&lt;&gt;"", SUMPRODUCT( --('Seznam družstev'!$B$7:$B$107='Seznam družstev'!$B46), --($C46 = $C$7:$C$107), --('Seznam družstev'!$M46 = 'Seznam družstev'!$M$7:$M$107),  --('Seznam družstev'!$L46 = 'Seznam družstev'!$L$7:$L$107),  --('Seznam družstev'!$K46 = 'Seznam družstev'!$K$7:$K$107),  --('Seznam družstev'!$J46 = 'Seznam družstev'!$J$7:$J$107), --('Seznam družstev'!$I46 = 'Seznam družstev'!$I$7:$I$107),  --('Seznam družstev'!$H46 = 'Seznam družstev'!$H$7:$H$107),  --('Seznam družstev'!$G46 &lt; 'Seznam družstev'!$G$7:$G$107)), "")</f>
        <v/>
      </c>
      <c r="K46" s="16" t="str">
        <f>IF($A46&lt;&gt;"", SUMPRODUCT( --('Seznam družstev'!$B$7:$B$107='Seznam družstev'!$B46), --($C46 = $C$7:$C$107), --('Seznam družstev'!$M46 = 'Seznam družstev'!$M$7:$M$107),  --('Seznam družstev'!$L46 = 'Seznam družstev'!$L$7:$L$107),  --('Seznam družstev'!$K46 = 'Seznam družstev'!$K$7:$K$107),  --('Seznam družstev'!$J46 = 'Seznam družstev'!$J$7:$J$107), --('Seznam družstev'!$I46 = 'Seznam družstev'!$I$7:$I$107),  --('Seznam družstev'!$H46 = 'Seznam družstev'!$H$7:$H$107), --('Seznam družstev'!$G46 = 'Seznam družstev'!$G$7:$G$107), --('Seznam družstev'!$F46 &lt; 'Seznam družstev'!$F$7:$F$107)), "")</f>
        <v/>
      </c>
      <c r="L46" s="16" t="str">
        <f>IF($A46&lt;&gt;"", SUMPRODUCT( --('Seznam družstev'!$B$7:$B$107='Seznam družstev'!$B46), --($C46 = $C$7:$C$107), --('Seznam družstev'!$M46 = 'Seznam družstev'!$M$7:$M$107),  --('Seznam družstev'!$L46 = 'Seznam družstev'!$L$7:$L$107),  --('Seznam družstev'!$K46 = 'Seznam družstev'!$K$7:$K$107),  --('Seznam družstev'!$J46 = 'Seznam družstev'!$J$7:$J$107), --('Seznam družstev'!$I46 ='Seznam družstev'!$I$7:$I$107),  --('Seznam družstev'!$H46 = 'Seznam družstev'!$H$7:$H$107), --('Seznam družstev'!$G46 = 'Seznam družstev'!$G$7:$G$107), --('Seznam družstev'!$F46 = 'Seznam družstev'!$F$7:$F$107), --('Seznam družstev'!$E46 &lt; 'Seznam družstev'!$E$7:$E$107)), "")</f>
        <v/>
      </c>
      <c r="M46" s="16" t="str">
        <f>IF($A46&lt;&gt;"", SUMPRODUCT( --('Seznam družstev'!$B$7:$B$107='Seznam družstev'!$B46), --($C46 = $C$7:$C$107), --('Seznam družstev'!$M46 = 'Seznam družstev'!$M$7:$M$107),  --('Seznam družstev'!$L46 = 'Seznam družstev'!$L$7:$L$107),  --('Seznam družstev'!$K46 = 'Seznam družstev'!$K$7:$K$107),  --('Seznam družstev'!$J46 = 'Seznam družstev'!$J$7:$J$107), --('Seznam družstev'!$I46 = 'Seznam družstev'!$I$7:$I$107),  --('Seznam družstev'!$H46 = 'Seznam družstev'!$H$7:$H$107),  --('Seznam družstev'!$G46 = 'Seznam družstev'!$G$7:$G$107), --('Seznam družstev'!$F46 = 'Seznam družstev'!$F$7:$F$107), --('Seznam družstev'!$E46 = 'Seznam družstev'!$E$7:$E$107), --('Seznam družstev'!$N46 &lt;'Seznam družstev'!$N$7:$N$107)), "")</f>
        <v/>
      </c>
      <c r="N46" s="16" t="str">
        <f t="shared" si="0"/>
        <v/>
      </c>
      <c r="O46" s="16" t="str">
        <f>IF(A46&lt;&gt;"", IF(ISNA(VLOOKUP('Seznam družstev'!$B46,Nastavení!$B$10:$F$22,5,FALSE)),N46,   N46 + VLOOKUP('Seznam družstev'!$B46,Nastavení!$B$10:$F$22,5,FALSE)), "")</f>
        <v/>
      </c>
      <c r="P46" s="16" t="str">
        <f>IF($A46 &lt;&gt;"", COUNTIF($O$7:$O46, $O46) -1, "")</f>
        <v/>
      </c>
      <c r="Q46" s="16" t="str">
        <f t="shared" si="1"/>
        <v/>
      </c>
      <c r="R46" s="16" t="str">
        <f>IF(A46&lt;&gt;"",  SUMPRODUCT(--('Seznam družstev'!$A$7:$A$50&lt;&gt;""),--('Seznam družstev'!$B$7:$B$50&lt;&gt;"MZ"),--('Seznam družstev'!$B$7:$B$50='Seznam družstev'!$B46),--($N$7:$N$50=$N46)),"")</f>
        <v/>
      </c>
    </row>
    <row r="47" spans="1:18" x14ac:dyDescent="0.25">
      <c r="A47" s="16" t="str">
        <f>IF('Seznam družstev'!A47&lt;&gt;"",'Seznam družstev'!A47,"")</f>
        <v/>
      </c>
      <c r="B47" s="16" t="str">
        <f>IF(A47&lt;&gt;"",IF( 'Seznam družstev'!$O47&lt;&gt;"",'Seznam družstev'!$O47, 0),"")</f>
        <v/>
      </c>
      <c r="C47" s="16" t="str">
        <f>IF($A47&lt;&gt;"", 1+SUMPRODUCT(--($A$7:$A$107&lt;&gt;""), --('Seznam družstev'!$B$7:$B$107='Seznam družstev'!$B47), --($B47 &lt; $B$7:$B$107)), "")</f>
        <v/>
      </c>
      <c r="D47" s="16" t="str">
        <f>IF($A47&lt;&gt;"", SUMPRODUCT( --('Seznam družstev'!$B$7:$B$107='Seznam družstev'!$B47), --($C47 = $C$7:$C$107),--('Seznam družstev'!$M47 &lt;'Seznam družstev'!$M$7:$M$107)), "")</f>
        <v/>
      </c>
      <c r="E47" s="16" t="str">
        <f>IF($A47&lt;&gt;"", SUMPRODUCT( --('Seznam družstev'!$B$7:$B$107='Seznam družstev'!$B47), --($C47 = $C$7:$C$107), --('Seznam družstev'!$M47 = 'Seznam družstev'!$M$7:$M$107),  --('Seznam družstev'!$L47 &lt; 'Seznam družstev'!$L$7:$L$107)), "")</f>
        <v/>
      </c>
      <c r="F47" s="16" t="str">
        <f>IF($A47&lt;&gt;"", SUMPRODUCT( --('Seznam družstev'!$B$7:$B$107='Seznam družstev'!$B47), --($C47 = $C$7:$C$107), --('Seznam družstev'!$M47 = 'Seznam družstev'!$M$7:$M$107),  --('Seznam družstev'!$L47 = 'Seznam družstev'!$L$7:$L$107),  --('Seznam družstev'!$K47 &lt; 'Seznam družstev'!$K$7:$K$107)), "")</f>
        <v/>
      </c>
      <c r="G47" s="16" t="str">
        <f>IF($A47&lt;&gt;"", SUMPRODUCT( --('Seznam družstev'!$B$7:$B$107='Seznam družstev'!$B47), --($C47 = $C$7:$C$107), --('Seznam družstev'!$M47 = 'Seznam družstev'!$M$7:$M$107),  --('Seznam družstev'!$L47 = 'Seznam družstev'!$L$7:$L$107),  --('Seznam družstev'!$K47 = 'Seznam družstev'!$K$7:$K$107),  --('Seznam družstev'!$J47 &lt; 'Seznam družstev'!$J$7:$J$107)), "")</f>
        <v/>
      </c>
      <c r="H47" s="16" t="str">
        <f>IF($A47&lt;&gt;"", SUMPRODUCT( --('Seznam družstev'!$B$7:$B$107='Seznam družstev'!$B47), --($C47 = $C$7:$C$107), --('Seznam družstev'!$M47 = 'Seznam družstev'!$M$7:$M$107),  --('Seznam družstev'!$L47 = 'Seznam družstev'!$L$7:$L$107),  --('Seznam družstev'!$K47 = 'Seznam družstev'!$K$7:$K$107),  --('Seznam družstev'!$J47 = 'Seznam družstev'!$J$7:$J$107), --('Seznam družstev'!$I47 &lt; 'Seznam družstev'!$I$7:$I$107)), "")</f>
        <v/>
      </c>
      <c r="I47" s="16" t="str">
        <f>IF($A47&lt;&gt;"", SUMPRODUCT( --('Seznam družstev'!$B$7:$B$107='Seznam družstev'!$B47), --($C47 = $C$7:$C$107), --('Seznam družstev'!$M47 = 'Seznam družstev'!$M$7:$M$107),  --('Seznam družstev'!$L47 = 'Seznam družstev'!$L$7:$L$107),  --('Seznam družstev'!$K47 = 'Seznam družstev'!$K$7:$K$107),  --('Seznam družstev'!$J47 = 'Seznam družstev'!$J$7:$J$107), --('Seznam družstev'!$I47 = 'Seznam družstev'!$I$7:$I$107), --('Seznam družstev'!$H47 &lt; 'Seznam družstev'!$H$7:$H$107)), "")</f>
        <v/>
      </c>
      <c r="J47" s="16" t="str">
        <f>IF($A47&lt;&gt;"", SUMPRODUCT( --('Seznam družstev'!$B$7:$B$107='Seznam družstev'!$B47), --($C47 = $C$7:$C$107), --('Seznam družstev'!$M47 = 'Seznam družstev'!$M$7:$M$107),  --('Seznam družstev'!$L47 = 'Seznam družstev'!$L$7:$L$107),  --('Seznam družstev'!$K47 = 'Seznam družstev'!$K$7:$K$107),  --('Seznam družstev'!$J47 = 'Seznam družstev'!$J$7:$J$107), --('Seznam družstev'!$I47 = 'Seznam družstev'!$I$7:$I$107),  --('Seznam družstev'!$H47 = 'Seznam družstev'!$H$7:$H$107),  --('Seznam družstev'!$G47 &lt; 'Seznam družstev'!$G$7:$G$107)), "")</f>
        <v/>
      </c>
      <c r="K47" s="16" t="str">
        <f>IF($A47&lt;&gt;"", SUMPRODUCT( --('Seznam družstev'!$B$7:$B$107='Seznam družstev'!$B47), --($C47 = $C$7:$C$107), --('Seznam družstev'!$M47 = 'Seznam družstev'!$M$7:$M$107),  --('Seznam družstev'!$L47 = 'Seznam družstev'!$L$7:$L$107),  --('Seznam družstev'!$K47 = 'Seznam družstev'!$K$7:$K$107),  --('Seznam družstev'!$J47 = 'Seznam družstev'!$J$7:$J$107), --('Seznam družstev'!$I47 = 'Seznam družstev'!$I$7:$I$107),  --('Seznam družstev'!$H47 = 'Seznam družstev'!$H$7:$H$107), --('Seznam družstev'!$G47 = 'Seznam družstev'!$G$7:$G$107), --('Seznam družstev'!$F47 &lt; 'Seznam družstev'!$F$7:$F$107)), "")</f>
        <v/>
      </c>
      <c r="L47" s="16" t="str">
        <f>IF($A47&lt;&gt;"", SUMPRODUCT( --('Seznam družstev'!$B$7:$B$107='Seznam družstev'!$B47), --($C47 = $C$7:$C$107), --('Seznam družstev'!$M47 = 'Seznam družstev'!$M$7:$M$107),  --('Seznam družstev'!$L47 = 'Seznam družstev'!$L$7:$L$107),  --('Seznam družstev'!$K47 = 'Seznam družstev'!$K$7:$K$107),  --('Seznam družstev'!$J47 = 'Seznam družstev'!$J$7:$J$107), --('Seznam družstev'!$I47 ='Seznam družstev'!$I$7:$I$107),  --('Seznam družstev'!$H47 = 'Seznam družstev'!$H$7:$H$107), --('Seznam družstev'!$G47 = 'Seznam družstev'!$G$7:$G$107), --('Seznam družstev'!$F47 = 'Seznam družstev'!$F$7:$F$107), --('Seznam družstev'!$E47 &lt; 'Seznam družstev'!$E$7:$E$107)), "")</f>
        <v/>
      </c>
      <c r="M47" s="16" t="str">
        <f>IF($A47&lt;&gt;"", SUMPRODUCT( --('Seznam družstev'!$B$7:$B$107='Seznam družstev'!$B47), --($C47 = $C$7:$C$107), --('Seznam družstev'!$M47 = 'Seznam družstev'!$M$7:$M$107),  --('Seznam družstev'!$L47 = 'Seznam družstev'!$L$7:$L$107),  --('Seznam družstev'!$K47 = 'Seznam družstev'!$K$7:$K$107),  --('Seznam družstev'!$J47 = 'Seznam družstev'!$J$7:$J$107), --('Seznam družstev'!$I47 = 'Seznam družstev'!$I$7:$I$107),  --('Seznam družstev'!$H47 = 'Seznam družstev'!$H$7:$H$107),  --('Seznam družstev'!$G47 = 'Seznam družstev'!$G$7:$G$107), --('Seznam družstev'!$F47 = 'Seznam družstev'!$F$7:$F$107), --('Seznam družstev'!$E47 = 'Seznam družstev'!$E$7:$E$107), --('Seznam družstev'!$N47 &lt;'Seznam družstev'!$N$7:$N$107)), "")</f>
        <v/>
      </c>
      <c r="N47" s="16" t="str">
        <f t="shared" si="0"/>
        <v/>
      </c>
      <c r="O47" s="16" t="str">
        <f>IF(A47&lt;&gt;"", IF(ISNA(VLOOKUP('Seznam družstev'!$B47,Nastavení!$B$10:$F$22,5,FALSE)),N47,   N47 + VLOOKUP('Seznam družstev'!$B47,Nastavení!$B$10:$F$22,5,FALSE)), "")</f>
        <v/>
      </c>
      <c r="P47" s="16" t="str">
        <f>IF($A47 &lt;&gt;"", COUNTIF($O$7:$O47, $O47) -1, "")</f>
        <v/>
      </c>
      <c r="Q47" s="16" t="str">
        <f t="shared" si="1"/>
        <v/>
      </c>
      <c r="R47" s="16" t="str">
        <f>IF(A47&lt;&gt;"",  SUMPRODUCT(--('Seznam družstev'!$A$7:$A$50&lt;&gt;""),--('Seznam družstev'!$B$7:$B$50&lt;&gt;"MZ"),--('Seznam družstev'!$B$7:$B$50='Seznam družstev'!$B47),--($N$7:$N$50=$N47)),"")</f>
        <v/>
      </c>
    </row>
    <row r="48" spans="1:18" x14ac:dyDescent="0.25">
      <c r="A48" s="16" t="str">
        <f>IF('Seznam družstev'!A48&lt;&gt;"",'Seznam družstev'!A48,"")</f>
        <v/>
      </c>
      <c r="B48" s="16" t="str">
        <f>IF(A48&lt;&gt;"",IF( 'Seznam družstev'!$O48&lt;&gt;"",'Seznam družstev'!$O48, 0),"")</f>
        <v/>
      </c>
      <c r="C48" s="16" t="str">
        <f>IF($A48&lt;&gt;"", 1+SUMPRODUCT(--($A$7:$A$107&lt;&gt;""), --('Seznam družstev'!$B$7:$B$107='Seznam družstev'!$B48), --($B48 &lt; $B$7:$B$107)), "")</f>
        <v/>
      </c>
      <c r="D48" s="16" t="str">
        <f>IF($A48&lt;&gt;"", SUMPRODUCT( --('Seznam družstev'!$B$7:$B$107='Seznam družstev'!$B48), --($C48 = $C$7:$C$107),--('Seznam družstev'!$M48 &lt;'Seznam družstev'!$M$7:$M$107)), "")</f>
        <v/>
      </c>
      <c r="E48" s="16" t="str">
        <f>IF($A48&lt;&gt;"", SUMPRODUCT( --('Seznam družstev'!$B$7:$B$107='Seznam družstev'!$B48), --($C48 = $C$7:$C$107), --('Seznam družstev'!$M48 = 'Seznam družstev'!$M$7:$M$107),  --('Seznam družstev'!$L48 &lt; 'Seznam družstev'!$L$7:$L$107)), "")</f>
        <v/>
      </c>
      <c r="F48" s="16" t="str">
        <f>IF($A48&lt;&gt;"", SUMPRODUCT( --('Seznam družstev'!$B$7:$B$107='Seznam družstev'!$B48), --($C48 = $C$7:$C$107), --('Seznam družstev'!$M48 = 'Seznam družstev'!$M$7:$M$107),  --('Seznam družstev'!$L48 = 'Seznam družstev'!$L$7:$L$107),  --('Seznam družstev'!$K48 &lt; 'Seznam družstev'!$K$7:$K$107)), "")</f>
        <v/>
      </c>
      <c r="G48" s="16" t="str">
        <f>IF($A48&lt;&gt;"", SUMPRODUCT( --('Seznam družstev'!$B$7:$B$107='Seznam družstev'!$B48), --($C48 = $C$7:$C$107), --('Seznam družstev'!$M48 = 'Seznam družstev'!$M$7:$M$107),  --('Seznam družstev'!$L48 = 'Seznam družstev'!$L$7:$L$107),  --('Seznam družstev'!$K48 = 'Seznam družstev'!$K$7:$K$107),  --('Seznam družstev'!$J48 &lt; 'Seznam družstev'!$J$7:$J$107)), "")</f>
        <v/>
      </c>
      <c r="H48" s="16" t="str">
        <f>IF($A48&lt;&gt;"", SUMPRODUCT( --('Seznam družstev'!$B$7:$B$107='Seznam družstev'!$B48), --($C48 = $C$7:$C$107), --('Seznam družstev'!$M48 = 'Seznam družstev'!$M$7:$M$107),  --('Seznam družstev'!$L48 = 'Seznam družstev'!$L$7:$L$107),  --('Seznam družstev'!$K48 = 'Seznam družstev'!$K$7:$K$107),  --('Seznam družstev'!$J48 = 'Seznam družstev'!$J$7:$J$107), --('Seznam družstev'!$I48 &lt; 'Seznam družstev'!$I$7:$I$107)), "")</f>
        <v/>
      </c>
      <c r="I48" s="16" t="str">
        <f>IF($A48&lt;&gt;"", SUMPRODUCT( --('Seznam družstev'!$B$7:$B$107='Seznam družstev'!$B48), --($C48 = $C$7:$C$107), --('Seznam družstev'!$M48 = 'Seznam družstev'!$M$7:$M$107),  --('Seznam družstev'!$L48 = 'Seznam družstev'!$L$7:$L$107),  --('Seznam družstev'!$K48 = 'Seznam družstev'!$K$7:$K$107),  --('Seznam družstev'!$J48 = 'Seznam družstev'!$J$7:$J$107), --('Seznam družstev'!$I48 = 'Seznam družstev'!$I$7:$I$107), --('Seznam družstev'!$H48 &lt; 'Seznam družstev'!$H$7:$H$107)), "")</f>
        <v/>
      </c>
      <c r="J48" s="16" t="str">
        <f>IF($A48&lt;&gt;"", SUMPRODUCT( --('Seznam družstev'!$B$7:$B$107='Seznam družstev'!$B48), --($C48 = $C$7:$C$107), --('Seznam družstev'!$M48 = 'Seznam družstev'!$M$7:$M$107),  --('Seznam družstev'!$L48 = 'Seznam družstev'!$L$7:$L$107),  --('Seznam družstev'!$K48 = 'Seznam družstev'!$K$7:$K$107),  --('Seznam družstev'!$J48 = 'Seznam družstev'!$J$7:$J$107), --('Seznam družstev'!$I48 = 'Seznam družstev'!$I$7:$I$107),  --('Seznam družstev'!$H48 = 'Seznam družstev'!$H$7:$H$107),  --('Seznam družstev'!$G48 &lt; 'Seznam družstev'!$G$7:$G$107)), "")</f>
        <v/>
      </c>
      <c r="K48" s="16" t="str">
        <f>IF($A48&lt;&gt;"", SUMPRODUCT( --('Seznam družstev'!$B$7:$B$107='Seznam družstev'!$B48), --($C48 = $C$7:$C$107), --('Seznam družstev'!$M48 = 'Seznam družstev'!$M$7:$M$107),  --('Seznam družstev'!$L48 = 'Seznam družstev'!$L$7:$L$107),  --('Seznam družstev'!$K48 = 'Seznam družstev'!$K$7:$K$107),  --('Seznam družstev'!$J48 = 'Seznam družstev'!$J$7:$J$107), --('Seznam družstev'!$I48 = 'Seznam družstev'!$I$7:$I$107),  --('Seznam družstev'!$H48 = 'Seznam družstev'!$H$7:$H$107), --('Seznam družstev'!$G48 = 'Seznam družstev'!$G$7:$G$107), --('Seznam družstev'!$F48 &lt; 'Seznam družstev'!$F$7:$F$107)), "")</f>
        <v/>
      </c>
      <c r="L48" s="16" t="str">
        <f>IF($A48&lt;&gt;"", SUMPRODUCT( --('Seznam družstev'!$B$7:$B$107='Seznam družstev'!$B48), --($C48 = $C$7:$C$107), --('Seznam družstev'!$M48 = 'Seznam družstev'!$M$7:$M$107),  --('Seznam družstev'!$L48 = 'Seznam družstev'!$L$7:$L$107),  --('Seznam družstev'!$K48 = 'Seznam družstev'!$K$7:$K$107),  --('Seznam družstev'!$J48 = 'Seznam družstev'!$J$7:$J$107), --('Seznam družstev'!$I48 ='Seznam družstev'!$I$7:$I$107),  --('Seznam družstev'!$H48 = 'Seznam družstev'!$H$7:$H$107), --('Seznam družstev'!$G48 = 'Seznam družstev'!$G$7:$G$107), --('Seznam družstev'!$F48 = 'Seznam družstev'!$F$7:$F$107), --('Seznam družstev'!$E48 &lt; 'Seznam družstev'!$E$7:$E$107)), "")</f>
        <v/>
      </c>
      <c r="M48" s="16" t="str">
        <f>IF($A48&lt;&gt;"", SUMPRODUCT( --('Seznam družstev'!$B$7:$B$107='Seznam družstev'!$B48), --($C48 = $C$7:$C$107), --('Seznam družstev'!$M48 = 'Seznam družstev'!$M$7:$M$107),  --('Seznam družstev'!$L48 = 'Seznam družstev'!$L$7:$L$107),  --('Seznam družstev'!$K48 = 'Seznam družstev'!$K$7:$K$107),  --('Seznam družstev'!$J48 = 'Seznam družstev'!$J$7:$J$107), --('Seznam družstev'!$I48 = 'Seznam družstev'!$I$7:$I$107),  --('Seznam družstev'!$H48 = 'Seznam družstev'!$H$7:$H$107),  --('Seznam družstev'!$G48 = 'Seznam družstev'!$G$7:$G$107), --('Seznam družstev'!$F48 = 'Seznam družstev'!$F$7:$F$107), --('Seznam družstev'!$E48 = 'Seznam družstev'!$E$7:$E$107), --('Seznam družstev'!$N48 &lt;'Seznam družstev'!$N$7:$N$107)), "")</f>
        <v/>
      </c>
      <c r="N48" s="16" t="str">
        <f t="shared" si="0"/>
        <v/>
      </c>
      <c r="O48" s="16" t="str">
        <f>IF(A48&lt;&gt;"", IF(ISNA(VLOOKUP('Seznam družstev'!$B48,Nastavení!$B$10:$F$22,5,FALSE)),N48,   N48 + VLOOKUP('Seznam družstev'!$B48,Nastavení!$B$10:$F$22,5,FALSE)), "")</f>
        <v/>
      </c>
      <c r="P48" s="16" t="str">
        <f>IF($A48 &lt;&gt;"", COUNTIF($O$7:$O48, $O48) -1, "")</f>
        <v/>
      </c>
      <c r="Q48" s="16" t="str">
        <f t="shared" si="1"/>
        <v/>
      </c>
      <c r="R48" s="16" t="str">
        <f>IF(A48&lt;&gt;"",  SUMPRODUCT(--('Seznam družstev'!$A$7:$A$50&lt;&gt;""),--('Seznam družstev'!$B$7:$B$50&lt;&gt;"MZ"),--('Seznam družstev'!$B$7:$B$50='Seznam družstev'!$B48),--($N$7:$N$50=$N48)),"")</f>
        <v/>
      </c>
    </row>
    <row r="49" spans="1:18" x14ac:dyDescent="0.25">
      <c r="A49" s="16" t="str">
        <f>IF('Seznam družstev'!A49&lt;&gt;"",'Seznam družstev'!A49,"")</f>
        <v/>
      </c>
      <c r="B49" s="16" t="str">
        <f>IF(A49&lt;&gt;"",IF( 'Seznam družstev'!$O49&lt;&gt;"",'Seznam družstev'!$O49, 0),"")</f>
        <v/>
      </c>
      <c r="C49" s="16" t="str">
        <f>IF($A49&lt;&gt;"", 1+SUMPRODUCT(--($A$7:$A$107&lt;&gt;""), --('Seznam družstev'!$B$7:$B$107='Seznam družstev'!$B49), --($B49 &lt; $B$7:$B$107)), "")</f>
        <v/>
      </c>
      <c r="D49" s="16" t="str">
        <f>IF($A49&lt;&gt;"", SUMPRODUCT( --('Seznam družstev'!$B$7:$B$107='Seznam družstev'!$B49), --($C49 = $C$7:$C$107),--('Seznam družstev'!$M49 &lt;'Seznam družstev'!$M$7:$M$107)), "")</f>
        <v/>
      </c>
      <c r="E49" s="16" t="str">
        <f>IF($A49&lt;&gt;"", SUMPRODUCT( --('Seznam družstev'!$B$7:$B$107='Seznam družstev'!$B49), --($C49 = $C$7:$C$107), --('Seznam družstev'!$M49 = 'Seznam družstev'!$M$7:$M$107),  --('Seznam družstev'!$L49 &lt; 'Seznam družstev'!$L$7:$L$107)), "")</f>
        <v/>
      </c>
      <c r="F49" s="16" t="str">
        <f>IF($A49&lt;&gt;"", SUMPRODUCT( --('Seznam družstev'!$B$7:$B$107='Seznam družstev'!$B49), --($C49 = $C$7:$C$107), --('Seznam družstev'!$M49 = 'Seznam družstev'!$M$7:$M$107),  --('Seznam družstev'!$L49 = 'Seznam družstev'!$L$7:$L$107),  --('Seznam družstev'!$K49 &lt; 'Seznam družstev'!$K$7:$K$107)), "")</f>
        <v/>
      </c>
      <c r="G49" s="16" t="str">
        <f>IF($A49&lt;&gt;"", SUMPRODUCT( --('Seznam družstev'!$B$7:$B$107='Seznam družstev'!$B49), --($C49 = $C$7:$C$107), --('Seznam družstev'!$M49 = 'Seznam družstev'!$M$7:$M$107),  --('Seznam družstev'!$L49 = 'Seznam družstev'!$L$7:$L$107),  --('Seznam družstev'!$K49 = 'Seznam družstev'!$K$7:$K$107),  --('Seznam družstev'!$J49 &lt; 'Seznam družstev'!$J$7:$J$107)), "")</f>
        <v/>
      </c>
      <c r="H49" s="16" t="str">
        <f>IF($A49&lt;&gt;"", SUMPRODUCT( --('Seznam družstev'!$B$7:$B$107='Seznam družstev'!$B49), --($C49 = $C$7:$C$107), --('Seznam družstev'!$M49 = 'Seznam družstev'!$M$7:$M$107),  --('Seznam družstev'!$L49 = 'Seznam družstev'!$L$7:$L$107),  --('Seznam družstev'!$K49 = 'Seznam družstev'!$K$7:$K$107),  --('Seznam družstev'!$J49 = 'Seznam družstev'!$J$7:$J$107), --('Seznam družstev'!$I49 &lt; 'Seznam družstev'!$I$7:$I$107)), "")</f>
        <v/>
      </c>
      <c r="I49" s="16" t="str">
        <f>IF($A49&lt;&gt;"", SUMPRODUCT( --('Seznam družstev'!$B$7:$B$107='Seznam družstev'!$B49), --($C49 = $C$7:$C$107), --('Seznam družstev'!$M49 = 'Seznam družstev'!$M$7:$M$107),  --('Seznam družstev'!$L49 = 'Seznam družstev'!$L$7:$L$107),  --('Seznam družstev'!$K49 = 'Seznam družstev'!$K$7:$K$107),  --('Seznam družstev'!$J49 = 'Seznam družstev'!$J$7:$J$107), --('Seznam družstev'!$I49 = 'Seznam družstev'!$I$7:$I$107), --('Seznam družstev'!$H49 &lt; 'Seznam družstev'!$H$7:$H$107)), "")</f>
        <v/>
      </c>
      <c r="J49" s="16" t="str">
        <f>IF($A49&lt;&gt;"", SUMPRODUCT( --('Seznam družstev'!$B$7:$B$107='Seznam družstev'!$B49), --($C49 = $C$7:$C$107), --('Seznam družstev'!$M49 = 'Seznam družstev'!$M$7:$M$107),  --('Seznam družstev'!$L49 = 'Seznam družstev'!$L$7:$L$107),  --('Seznam družstev'!$K49 = 'Seznam družstev'!$K$7:$K$107),  --('Seznam družstev'!$J49 = 'Seznam družstev'!$J$7:$J$107), --('Seznam družstev'!$I49 = 'Seznam družstev'!$I$7:$I$107),  --('Seznam družstev'!$H49 = 'Seznam družstev'!$H$7:$H$107),  --('Seznam družstev'!$G49 &lt; 'Seznam družstev'!$G$7:$G$107)), "")</f>
        <v/>
      </c>
      <c r="K49" s="16" t="str">
        <f>IF($A49&lt;&gt;"", SUMPRODUCT( --('Seznam družstev'!$B$7:$B$107='Seznam družstev'!$B49), --($C49 = $C$7:$C$107), --('Seznam družstev'!$M49 = 'Seznam družstev'!$M$7:$M$107),  --('Seznam družstev'!$L49 = 'Seznam družstev'!$L$7:$L$107),  --('Seznam družstev'!$K49 = 'Seznam družstev'!$K$7:$K$107),  --('Seznam družstev'!$J49 = 'Seznam družstev'!$J$7:$J$107), --('Seznam družstev'!$I49 = 'Seznam družstev'!$I$7:$I$107),  --('Seznam družstev'!$H49 = 'Seznam družstev'!$H$7:$H$107), --('Seznam družstev'!$G49 = 'Seznam družstev'!$G$7:$G$107), --('Seznam družstev'!$F49 &lt; 'Seznam družstev'!$F$7:$F$107)), "")</f>
        <v/>
      </c>
      <c r="L49" s="16" t="str">
        <f>IF($A49&lt;&gt;"", SUMPRODUCT( --('Seznam družstev'!$B$7:$B$107='Seznam družstev'!$B49), --($C49 = $C$7:$C$107), --('Seznam družstev'!$M49 = 'Seznam družstev'!$M$7:$M$107),  --('Seznam družstev'!$L49 = 'Seznam družstev'!$L$7:$L$107),  --('Seznam družstev'!$K49 = 'Seznam družstev'!$K$7:$K$107),  --('Seznam družstev'!$J49 = 'Seznam družstev'!$J$7:$J$107), --('Seznam družstev'!$I49 ='Seznam družstev'!$I$7:$I$107),  --('Seznam družstev'!$H49 = 'Seznam družstev'!$H$7:$H$107), --('Seznam družstev'!$G49 = 'Seznam družstev'!$G$7:$G$107), --('Seznam družstev'!$F49 = 'Seznam družstev'!$F$7:$F$107), --('Seznam družstev'!$E49 &lt; 'Seznam družstev'!$E$7:$E$107)), "")</f>
        <v/>
      </c>
      <c r="M49" s="16" t="str">
        <f>IF($A49&lt;&gt;"", SUMPRODUCT( --('Seznam družstev'!$B$7:$B$107='Seznam družstev'!$B49), --($C49 = $C$7:$C$107), --('Seznam družstev'!$M49 = 'Seznam družstev'!$M$7:$M$107),  --('Seznam družstev'!$L49 = 'Seznam družstev'!$L$7:$L$107),  --('Seznam družstev'!$K49 = 'Seznam družstev'!$K$7:$K$107),  --('Seznam družstev'!$J49 = 'Seznam družstev'!$J$7:$J$107), --('Seznam družstev'!$I49 = 'Seznam družstev'!$I$7:$I$107),  --('Seznam družstev'!$H49 = 'Seznam družstev'!$H$7:$H$107),  --('Seznam družstev'!$G49 = 'Seznam družstev'!$G$7:$G$107), --('Seznam družstev'!$F49 = 'Seznam družstev'!$F$7:$F$107), --('Seznam družstev'!$E49 = 'Seznam družstev'!$E$7:$E$107), --('Seznam družstev'!$N49 &lt;'Seznam družstev'!$N$7:$N$107)), "")</f>
        <v/>
      </c>
      <c r="N49" s="16" t="str">
        <f t="shared" si="0"/>
        <v/>
      </c>
      <c r="O49" s="16" t="str">
        <f>IF(A49&lt;&gt;"", IF(ISNA(VLOOKUP('Seznam družstev'!$B49,Nastavení!$B$10:$F$22,5,FALSE)),N49,   N49 + VLOOKUP('Seznam družstev'!$B49,Nastavení!$B$10:$F$22,5,FALSE)), "")</f>
        <v/>
      </c>
      <c r="P49" s="16" t="str">
        <f>IF($A49 &lt;&gt;"", COUNTIF($O$7:$O49, $O49) -1, "")</f>
        <v/>
      </c>
      <c r="Q49" s="16" t="str">
        <f t="shared" si="1"/>
        <v/>
      </c>
      <c r="R49" s="16" t="str">
        <f>IF(A49&lt;&gt;"",  SUMPRODUCT(--('Seznam družstev'!$A$7:$A$50&lt;&gt;""),--('Seznam družstev'!$B$7:$B$50&lt;&gt;"MZ"),--('Seznam družstev'!$B$7:$B$50='Seznam družstev'!$B49),--($N$7:$N$50=$N49)),"")</f>
        <v/>
      </c>
    </row>
    <row r="50" spans="1:18" x14ac:dyDescent="0.25">
      <c r="A50" s="16" t="str">
        <f>IF('Seznam družstev'!A50&lt;&gt;"",'Seznam družstev'!A50,"")</f>
        <v/>
      </c>
      <c r="B50" s="16" t="str">
        <f>IF(A50&lt;&gt;"",IF( 'Seznam družstev'!$O50&lt;&gt;"",'Seznam družstev'!$O50, 0),"")</f>
        <v/>
      </c>
      <c r="C50" s="16" t="str">
        <f>IF($A50&lt;&gt;"", 1+SUMPRODUCT(--($A$7:$A$107&lt;&gt;""), --('Seznam družstev'!$B$7:$B$107='Seznam družstev'!$B50), --($B50 &lt; $B$7:$B$107)), "")</f>
        <v/>
      </c>
      <c r="D50" s="16" t="str">
        <f>IF($A50&lt;&gt;"", SUMPRODUCT( --('Seznam družstev'!$B$7:$B$107='Seznam družstev'!$B50), --($C50 = $C$7:$C$107),--('Seznam družstev'!$M50 &lt;'Seznam družstev'!$M$7:$M$107)), "")</f>
        <v/>
      </c>
      <c r="E50" s="16" t="str">
        <f>IF($A50&lt;&gt;"", SUMPRODUCT( --('Seznam družstev'!$B$7:$B$107='Seznam družstev'!$B50), --($C50 = $C$7:$C$107), --('Seznam družstev'!$M50 = 'Seznam družstev'!$M$7:$M$107),  --('Seznam družstev'!$L50 &lt; 'Seznam družstev'!$L$7:$L$107)), "")</f>
        <v/>
      </c>
      <c r="F50" s="16" t="str">
        <f>IF($A50&lt;&gt;"", SUMPRODUCT( --('Seznam družstev'!$B$7:$B$107='Seznam družstev'!$B50), --($C50 = $C$7:$C$107), --('Seznam družstev'!$M50 = 'Seznam družstev'!$M$7:$M$107),  --('Seznam družstev'!$L50 = 'Seznam družstev'!$L$7:$L$107),  --('Seznam družstev'!$K50 &lt; 'Seznam družstev'!$K$7:$K$107)), "")</f>
        <v/>
      </c>
      <c r="G50" s="16" t="str">
        <f>IF($A50&lt;&gt;"", SUMPRODUCT( --('Seznam družstev'!$B$7:$B$107='Seznam družstev'!$B50), --($C50 = $C$7:$C$107), --('Seznam družstev'!$M50 = 'Seznam družstev'!$M$7:$M$107),  --('Seznam družstev'!$L50 = 'Seznam družstev'!$L$7:$L$107),  --('Seznam družstev'!$K50 = 'Seznam družstev'!$K$7:$K$107),  --('Seznam družstev'!$J50 &lt; 'Seznam družstev'!$J$7:$J$107)), "")</f>
        <v/>
      </c>
      <c r="H50" s="16" t="str">
        <f>IF($A50&lt;&gt;"", SUMPRODUCT( --('Seznam družstev'!$B$7:$B$107='Seznam družstev'!$B50), --($C50 = $C$7:$C$107), --('Seznam družstev'!$M50 = 'Seznam družstev'!$M$7:$M$107),  --('Seznam družstev'!$L50 = 'Seznam družstev'!$L$7:$L$107),  --('Seznam družstev'!$K50 = 'Seznam družstev'!$K$7:$K$107),  --('Seznam družstev'!$J50 = 'Seznam družstev'!$J$7:$J$107), --('Seznam družstev'!$I50 &lt; 'Seznam družstev'!$I$7:$I$107)), "")</f>
        <v/>
      </c>
      <c r="I50" s="16" t="str">
        <f>IF($A50&lt;&gt;"", SUMPRODUCT( --('Seznam družstev'!$B$7:$B$107='Seznam družstev'!$B50), --($C50 = $C$7:$C$107), --('Seznam družstev'!$M50 = 'Seznam družstev'!$M$7:$M$107),  --('Seznam družstev'!$L50 = 'Seznam družstev'!$L$7:$L$107),  --('Seznam družstev'!$K50 = 'Seznam družstev'!$K$7:$K$107),  --('Seznam družstev'!$J50 = 'Seznam družstev'!$J$7:$J$107), --('Seznam družstev'!$I50 = 'Seznam družstev'!$I$7:$I$107), --('Seznam družstev'!$H50 &lt; 'Seznam družstev'!$H$7:$H$107)), "")</f>
        <v/>
      </c>
      <c r="J50" s="16" t="str">
        <f>IF($A50&lt;&gt;"", SUMPRODUCT( --('Seznam družstev'!$B$7:$B$107='Seznam družstev'!$B50), --($C50 = $C$7:$C$107), --('Seznam družstev'!$M50 = 'Seznam družstev'!$M$7:$M$107),  --('Seznam družstev'!$L50 = 'Seznam družstev'!$L$7:$L$107),  --('Seznam družstev'!$K50 = 'Seznam družstev'!$K$7:$K$107),  --('Seznam družstev'!$J50 = 'Seznam družstev'!$J$7:$J$107), --('Seznam družstev'!$I50 = 'Seznam družstev'!$I$7:$I$107),  --('Seznam družstev'!$H50 = 'Seznam družstev'!$H$7:$H$107),  --('Seznam družstev'!$G50 &lt; 'Seznam družstev'!$G$7:$G$107)), "")</f>
        <v/>
      </c>
      <c r="K50" s="16" t="str">
        <f>IF($A50&lt;&gt;"", SUMPRODUCT( --('Seznam družstev'!$B$7:$B$107='Seznam družstev'!$B50), --($C50 = $C$7:$C$107), --('Seznam družstev'!$M50 = 'Seznam družstev'!$M$7:$M$107),  --('Seznam družstev'!$L50 = 'Seznam družstev'!$L$7:$L$107),  --('Seznam družstev'!$K50 = 'Seznam družstev'!$K$7:$K$107),  --('Seznam družstev'!$J50 = 'Seznam družstev'!$J$7:$J$107), --('Seznam družstev'!$I50 = 'Seznam družstev'!$I$7:$I$107),  --('Seznam družstev'!$H50 = 'Seznam družstev'!$H$7:$H$107), --('Seznam družstev'!$G50 = 'Seznam družstev'!$G$7:$G$107), --('Seznam družstev'!$F50 &lt; 'Seznam družstev'!$F$7:$F$107)), "")</f>
        <v/>
      </c>
      <c r="L50" s="16" t="str">
        <f>IF($A50&lt;&gt;"", SUMPRODUCT( --('Seznam družstev'!$B$7:$B$107='Seznam družstev'!$B50), --($C50 = $C$7:$C$107), --('Seznam družstev'!$M50 = 'Seznam družstev'!$M$7:$M$107),  --('Seznam družstev'!$L50 = 'Seznam družstev'!$L$7:$L$107),  --('Seznam družstev'!$K50 = 'Seznam družstev'!$K$7:$K$107),  --('Seznam družstev'!$J50 = 'Seznam družstev'!$J$7:$J$107), --('Seznam družstev'!$I50 ='Seznam družstev'!$I$7:$I$107),  --('Seznam družstev'!$H50 = 'Seznam družstev'!$H$7:$H$107), --('Seznam družstev'!$G50 = 'Seznam družstev'!$G$7:$G$107), --('Seznam družstev'!$F50 = 'Seznam družstev'!$F$7:$F$107), --('Seznam družstev'!$E50 &lt; 'Seznam družstev'!$E$7:$E$107)), "")</f>
        <v/>
      </c>
      <c r="M50" s="16" t="str">
        <f>IF($A50&lt;&gt;"", SUMPRODUCT( --('Seznam družstev'!$B$7:$B$107='Seznam družstev'!$B50), --($C50 = $C$7:$C$107), --('Seznam družstev'!$M50 = 'Seznam družstev'!$M$7:$M$107),  --('Seznam družstev'!$L50 = 'Seznam družstev'!$L$7:$L$107),  --('Seznam družstev'!$K50 = 'Seznam družstev'!$K$7:$K$107),  --('Seznam družstev'!$J50 = 'Seznam družstev'!$J$7:$J$107), --('Seznam družstev'!$I50 = 'Seznam družstev'!$I$7:$I$107),  --('Seznam družstev'!$H50 = 'Seznam družstev'!$H$7:$H$107),  --('Seznam družstev'!$G50 = 'Seznam družstev'!$G$7:$G$107), --('Seznam družstev'!$F50 = 'Seznam družstev'!$F$7:$F$107), --('Seznam družstev'!$E50 = 'Seznam družstev'!$E$7:$E$107), --('Seznam družstev'!$N50 &lt;'Seznam družstev'!$N$7:$N$107)), "")</f>
        <v/>
      </c>
      <c r="N50" s="16" t="str">
        <f t="shared" si="0"/>
        <v/>
      </c>
      <c r="O50" s="16" t="str">
        <f>IF(A50&lt;&gt;"", IF(ISNA(VLOOKUP('Seznam družstev'!$B50,Nastavení!$B$10:$F$22,5,FALSE)),N50,   N50 + VLOOKUP('Seznam družstev'!$B50,Nastavení!$B$10:$F$22,5,FALSE)), "")</f>
        <v/>
      </c>
      <c r="P50" s="16" t="str">
        <f>IF($A50 &lt;&gt;"", COUNTIF($O$7:$O50, $O50) -1, "")</f>
        <v/>
      </c>
      <c r="Q50" s="16" t="str">
        <f t="shared" si="1"/>
        <v/>
      </c>
      <c r="R50" s="16" t="str">
        <f>IF(A50&lt;&gt;"",  SUMPRODUCT(--('Seznam družstev'!$A$7:$A$50&lt;&gt;""),--('Seznam družstev'!$B$7:$B$50&lt;&gt;"MZ"),--('Seznam družstev'!$B$7:$B$50='Seznam družstev'!$B50),--($N$7:$N$50=$N50)),"")</f>
        <v/>
      </c>
    </row>
  </sheetData>
  <sheetProtection sheet="1" objects="1" scenarios="1" formatCells="0" formatColumns="0" formatRows="0" autoFilter="0"/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V108"/>
  <sheetViews>
    <sheetView zoomScale="115" zoomScaleNormal="115" workbookViewId="0">
      <selection activeCell="E7" sqref="E7"/>
    </sheetView>
  </sheetViews>
  <sheetFormatPr defaultRowHeight="15" x14ac:dyDescent="0.25"/>
  <cols>
    <col min="1" max="4" width="5.5703125" customWidth="1"/>
    <col min="5" max="5" width="24.7109375" customWidth="1"/>
    <col min="6" max="6" width="9.140625" customWidth="1"/>
    <col min="7" max="11" width="8.85546875" customWidth="1"/>
    <col min="12" max="12" width="9.5703125" customWidth="1"/>
    <col min="16" max="17" width="9.140625" customWidth="1"/>
    <col min="18" max="18" width="8.5703125" customWidth="1"/>
    <col min="19" max="19" width="9.42578125" customWidth="1"/>
    <col min="20" max="20" width="7.28515625" customWidth="1"/>
    <col min="21" max="21" width="17.140625" hidden="1" customWidth="1"/>
    <col min="22" max="22" width="8" hidden="1" customWidth="1"/>
  </cols>
  <sheetData>
    <row r="1" spans="1:22" ht="21" x14ac:dyDescent="0.25">
      <c r="A1" s="86" t="s">
        <v>64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22" ht="21" x14ac:dyDescent="0.25">
      <c r="A2" s="86" t="s">
        <v>65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22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22" ht="21" x14ac:dyDescent="0.25">
      <c r="A4" s="87" t="str">
        <f ca="1">MID( CELL("názevsouboru",A1),1 + FIND("]", CELL("názevsouboru",A1)), 255)</f>
        <v>Evidence střelců a nástřel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22" ht="15" customHeight="1" x14ac:dyDescent="0.25">
      <c r="A5" s="88" t="s">
        <v>20</v>
      </c>
      <c r="B5" s="88"/>
      <c r="C5" s="88"/>
      <c r="D5" s="88"/>
      <c r="E5" s="88"/>
      <c r="F5" s="88" t="s">
        <v>21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11"/>
    </row>
    <row r="6" spans="1:22" ht="44.25" customHeight="1" thickBot="1" x14ac:dyDescent="0.3">
      <c r="A6" s="5" t="s">
        <v>0</v>
      </c>
      <c r="B6" s="5" t="s">
        <v>1</v>
      </c>
      <c r="C6" s="5" t="s">
        <v>37</v>
      </c>
      <c r="D6" s="5" t="s">
        <v>43</v>
      </c>
      <c r="E6" s="7" t="s">
        <v>3</v>
      </c>
      <c r="F6" s="2" t="s">
        <v>4</v>
      </c>
      <c r="G6" s="2" t="s">
        <v>66</v>
      </c>
      <c r="H6" s="2" t="s">
        <v>67</v>
      </c>
      <c r="I6" s="2" t="s">
        <v>68</v>
      </c>
      <c r="J6" s="2" t="s">
        <v>69</v>
      </c>
      <c r="K6" s="2" t="s">
        <v>70</v>
      </c>
      <c r="L6" s="2" t="s">
        <v>71</v>
      </c>
      <c r="M6" s="2" t="s">
        <v>72</v>
      </c>
      <c r="N6" s="2" t="s">
        <v>73</v>
      </c>
      <c r="O6" s="2" t="s">
        <v>74</v>
      </c>
      <c r="P6" s="5" t="s">
        <v>5</v>
      </c>
      <c r="Q6" s="5" t="s">
        <v>6</v>
      </c>
      <c r="R6" s="5" t="s">
        <v>7</v>
      </c>
      <c r="S6" s="6" t="s">
        <v>50</v>
      </c>
    </row>
    <row r="7" spans="1:22" x14ac:dyDescent="0.25">
      <c r="A7" s="12" t="str">
        <f>IF(LEN(TRIM($E7)) &lt;&gt; 0, ROW()-6, "")</f>
        <v/>
      </c>
      <c r="B7" s="13" t="str">
        <f>IF($A7&lt;&gt;"",1+INT(($A7-1)/Nastavení!$B$2),"")</f>
        <v/>
      </c>
      <c r="C7" s="31"/>
      <c r="D7" s="3"/>
      <c r="E7" s="6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3" t="str">
        <f>IF(AND($A7&lt;&gt;"",COUNT(F7:O7) &gt; 0), SUM($F7:$P7),"")</f>
        <v/>
      </c>
      <c r="S7" s="13" t="str">
        <f>IF(AND(COUNT(F7:O7) &gt; 0, C7&lt;&gt;"MZ"), 'Pomocné pořadí jednotlivci'!O7, "")</f>
        <v/>
      </c>
      <c r="T7" t="str">
        <f>IF(AND($R7 &lt;&gt;"", 'Pomocné pořadí jednotlivci'!$S7 &gt;1),  "Rozstřel: "&amp; ('Pomocné pořadí jednotlivci'!$S7) &amp;" o " &amp; S7 &amp; ". - " &amp; ($S7 + 'Pomocné pořadí jednotlivci'!$S7 - 1) &amp; ". místo","")</f>
        <v/>
      </c>
      <c r="U7" t="str">
        <f t="shared" ref="U7:U70" si="0">IF(AND($E7&lt;&gt;"",$D7&lt;&gt;""),IF($D7=$D$7,$E$7&amp;", ","")&amp;IF($D7=$D$8,$E$8&amp;", ","")&amp;IF($D7=$D$9,$E$9&amp;", ","")&amp;IF($D7=$D$10,$E$10&amp;", ","")&amp;IF($D7=$D$11,$E$11&amp;", ","")&amp;IF($D7=$D$12,$E$12&amp;", ","")&amp;IF($D7=$D$13,$E$13&amp;", ","")&amp;IF($D7=$D$14,$E$14&amp;", ","")&amp;IF($D7=$D$15,$E$15&amp;", ","")&amp;IF($D7=$D$16,$E$16&amp;", ","")&amp;IF($D7=$D$17,$E$17&amp;", ","")&amp;IF($D7=$D$18,$E$18&amp;", ","")&amp;IF($D7=$D$19,$E$19&amp;", ","")&amp;IF($D7=$D$20,$E$20&amp;", ","")&amp;IF($D7=$D$21,$E$21&amp;", ","")&amp;IF($D7=$D$22,$E$22&amp;", ","")&amp;IF($D7=$D$23,$E$23&amp;", ","")&amp;IF($D7=$D$24,$E$24&amp;", ","")&amp;IF($D7=$D$25,$E$25&amp;", ","")&amp;IF($D7=$D$26,$E$26&amp;", ","")&amp;IF($D7=$D$27,$E$27&amp;", ","")&amp;IF($D7=$D$28,$E$28&amp;", ","")&amp;IF($D7=$D$29,$E$29&amp;", ","")&amp;IF($D7=$D$30,$E$30&amp;", ","")&amp;IF($D7=$D$31,$E$31&amp;", ","")&amp;IF($D7=$D$32,$E$32&amp;", ","")&amp;IF($D7=$D$33,$E$33&amp;", ","")&amp;IF($D7=$D$34,$E$34&amp;", ","")&amp;IF($D7=$D$35,$E$35&amp;", ","")&amp;IF($D7=$D$36,$E$36&amp;", ","")&amp;IF($D7=$D$37,$E$37&amp;", ","")&amp;IF($D7=$D$38,$E$38&amp;", ","")&amp;IF($D7=$D$39,$E$39&amp;", ","")&amp;IF($D7=$D$40,$E$40&amp;", ","")&amp;IF($D7=$D$41,$E$41&amp;", ","")&amp;IF($D7=$D$42,$E$42&amp;", ","")&amp;IF($D7=$D$43,$E$43&amp;", ","")&amp;IF($D7=$D$44,$E$44&amp;", ","")&amp;IF($D7=$D$45,$E$45&amp;", ","")&amp;IF($D7=$D$46,$E$46&amp;", ","")&amp;IF($D7=$D$47,$E$47&amp;", ","")&amp;IF($D7=$D$48,$E$48&amp;", ","")&amp;IF($D7=$D$49,$E$49&amp;", ","")&amp;IF($D7=$D$50,$E$50&amp;", ","")&amp;IF($D7=$D$51,$E$51&amp;", ","")&amp;IF($D7=$D$52,$E$52&amp;", ","")&amp;IF($D7=$D$53,$E$53&amp;", ","")&amp;IF($D7=$D$54,$E$54&amp;", ","")&amp;IF($D7=$D$55,$E$55&amp;", ","")&amp;IF($D7=$D$56,$E$56&amp;", ","")&amp;IF($D7=$D$57,$E$57&amp;", ","")&amp;IF($D7=$D$58,$E$58&amp;", ","")&amp;IF($D7=$D$59,$E$59&amp;", ","")&amp;IF($D7=$D$60,$E$60&amp;", ","")&amp;IF($D7=$D$61,$E$61&amp;", ","")&amp;IF($D7=$D$62,$E$62&amp;", ","")&amp;IF($D7=$D$63,$E$63&amp;", ","")&amp;IF($D7=$D$64,$E$64&amp;", ","")&amp;IF($D7=$D$65,$E$65&amp;", ","")&amp;IF($D7=$D$66,$E$66&amp;", ","")&amp;IF($D7=$D$67,$E$67&amp;", ","")&amp;IF($D7=$D$68,$E$68&amp;", ","")&amp;IF($D7=$D$69,$E$69&amp;", ","")&amp;IF($D7=$D$70,$E$70&amp;", ","")&amp;IF($D7=$D$71,$E$71&amp;", ","")&amp;IF($D7=$D$72,$E$72&amp;", ","")&amp;IF($D7=$D$73,$E$73&amp;", ","")&amp;IF($D7=$D$74,$E$74&amp;", ","")&amp;IF($D7=$D$75,$E$75&amp;", ","")&amp;IF($D7=$D$76,$E$76&amp;", ","")&amp;IF($D7=$D$77,$E$77&amp;", ","")&amp;IF($D7=$D$78,$E$78&amp;", ","")&amp;IF($D7=$D$79,$E$79&amp;", ","")&amp;IF($D7=$D$80,$E$80&amp;", ","")&amp;IF($D7=$D$81,$E$81&amp;", ","")&amp;IF($D7=$D$82,$E$82&amp;", ","")&amp;IF($D7=$D$83,$E$83&amp;", ","")&amp;IF($D7=$D$84,$E$84&amp;", ","")&amp;IF($D7=$D$85,$E$85&amp;", ","")&amp;IF($D7=$D$86,$E$86&amp;", ","")&amp;IF($D7=$D$87,$E$87&amp;", ","")&amp;IF($D7=$D$88,$E$88&amp;", ","")&amp;IF($D7=$D$89,$E$89&amp;", ","")&amp;IF($D7=$D$90,$E$90&amp;", ","")&amp;IF($D7=$D$91,$E$91&amp;", ","")&amp;IF($D7=$D$92,$E$92&amp;", ","")&amp;IF($D7=$D$93,$E$93&amp;", ","")&amp;IF($D7=$D$94,$E$94&amp;", ","")&amp;IF($D7=$D$95,$E$95&amp;", ","")&amp;IF($D7=$D$96,$E$96&amp;", ","")&amp;IF($D7=$D$97,$E$97&amp;", ","")&amp;IF($D7=$D$98,$E$98&amp;", ","")&amp;IF($D7=$D$99,$E$99&amp;", ","")&amp;IF($D7=$D$100,$E$100&amp;", ","")&amp;IF($D7=$D$101,$E$101&amp;", ","")&amp;IF($D7=$D$102,$E$102&amp;", ","")&amp;IF($D7=$D$103,$E$103&amp;", ","")&amp;IF($D7=$D$104,$E$104&amp;", ","")&amp;IF($D7=$D$105,$E$105&amp;", ","")&amp;IF($D7=$D$106,$E$106&amp;", ","")&amp;IF($D7=$D$107,$E$107&amp;", ",""),"")</f>
        <v/>
      </c>
      <c r="V7" t="str">
        <f>IF($U7&lt;&gt;"",LEFT($U7, LEN($U7)-2),"")</f>
        <v/>
      </c>
    </row>
    <row r="8" spans="1:22" x14ac:dyDescent="0.25">
      <c r="A8" s="12" t="str">
        <f t="shared" ref="A8:A71" si="1">IF(LEN(TRIM($E8)) &lt;&gt; 0, ROW()-6, "")</f>
        <v/>
      </c>
      <c r="B8" s="13" t="str">
        <f>IF($A8&lt;&gt;"",1+INT(($A8-1)/Nastavení!$B$2),"")</f>
        <v/>
      </c>
      <c r="C8" s="32"/>
      <c r="D8" s="4"/>
      <c r="E8" s="6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  <c r="R8" s="13" t="str">
        <f t="shared" ref="R8:R71" si="2">IF(AND($A8&lt;&gt;"",COUNT(F8:O8) &gt; 0), SUM($F8:$P8),"")</f>
        <v/>
      </c>
      <c r="S8" s="13" t="str">
        <f>IF(AND(COUNT(F8:O8) &gt; 0, C8&lt;&gt;"MZ"), 'Pomocné pořadí jednotlivci'!O8, "")</f>
        <v/>
      </c>
      <c r="T8" t="str">
        <f>IF(AND($R8 &lt;&gt;"", 'Pomocné pořadí jednotlivci'!$S8 &gt;1),  "Rozstřel: "&amp; ('Pomocné pořadí jednotlivci'!$S8) &amp;" o " &amp; S8 &amp; ". - " &amp; ($S8 + 'Pomocné pořadí jednotlivci'!$S8 - 1) &amp; ". místo","")</f>
        <v/>
      </c>
      <c r="U8" t="str">
        <f t="shared" si="0"/>
        <v/>
      </c>
      <c r="V8" t="str">
        <f t="shared" ref="V8:V71" si="3">IF($U8&lt;&gt;"",LEFT($U8, LEN($U8)-2),"")</f>
        <v/>
      </c>
    </row>
    <row r="9" spans="1:22" x14ac:dyDescent="0.25">
      <c r="A9" s="12" t="str">
        <f t="shared" si="1"/>
        <v/>
      </c>
      <c r="B9" s="13" t="str">
        <f>IF($A9&lt;&gt;"",1+INT(($A9-1)/Nastavení!$B$2),"")</f>
        <v/>
      </c>
      <c r="C9" s="32"/>
      <c r="D9" s="4"/>
      <c r="E9" s="66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4"/>
      <c r="R9" s="13" t="str">
        <f t="shared" si="2"/>
        <v/>
      </c>
      <c r="S9" s="13" t="str">
        <f>IF(AND(COUNT(F9:O9) &gt; 0, C9&lt;&gt;"MZ"), 'Pomocné pořadí jednotlivci'!O9, "")</f>
        <v/>
      </c>
      <c r="T9" t="str">
        <f>IF(AND($R9 &lt;&gt;"", 'Pomocné pořadí jednotlivci'!$S9 &gt;1),  "Rozstřel: "&amp; ('Pomocné pořadí jednotlivci'!$S9) &amp;" o " &amp; S9 &amp; ". - " &amp; ($S9 + 'Pomocné pořadí jednotlivci'!$S9 - 1) &amp; ". místo","")</f>
        <v/>
      </c>
      <c r="U9" t="str">
        <f t="shared" si="0"/>
        <v/>
      </c>
      <c r="V9" t="str">
        <f t="shared" si="3"/>
        <v/>
      </c>
    </row>
    <row r="10" spans="1:22" x14ac:dyDescent="0.25">
      <c r="A10" s="12" t="str">
        <f t="shared" si="1"/>
        <v/>
      </c>
      <c r="B10" s="13" t="str">
        <f>IF($A10&lt;&gt;"",1+INT(($A10-1)/Nastavení!$B$2),"")</f>
        <v/>
      </c>
      <c r="C10" s="32"/>
      <c r="D10" s="4"/>
      <c r="E10" s="6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4"/>
      <c r="R10" s="13" t="str">
        <f t="shared" si="2"/>
        <v/>
      </c>
      <c r="S10" s="13" t="str">
        <f>IF(AND(COUNT(F10:O10) &gt; 0, C10&lt;&gt;"MZ"), 'Pomocné pořadí jednotlivci'!O10, "")</f>
        <v/>
      </c>
      <c r="T10" t="str">
        <f>IF(AND($R10 &lt;&gt;"", 'Pomocné pořadí jednotlivci'!$S10 &gt;1),  "Rozstřel: "&amp; ('Pomocné pořadí jednotlivci'!$S10) &amp;" o " &amp; S10 &amp; ". - " &amp; ($S10 + 'Pomocné pořadí jednotlivci'!$S10 - 1) &amp; ". místo","")</f>
        <v/>
      </c>
      <c r="U10" t="str">
        <f t="shared" si="0"/>
        <v/>
      </c>
      <c r="V10" t="str">
        <f t="shared" si="3"/>
        <v/>
      </c>
    </row>
    <row r="11" spans="1:22" x14ac:dyDescent="0.25">
      <c r="A11" s="12" t="str">
        <f t="shared" si="1"/>
        <v/>
      </c>
      <c r="B11" s="13" t="str">
        <f>IF($A11&lt;&gt;"",1+INT(($A11-1)/Nastavení!$B$2),"")</f>
        <v/>
      </c>
      <c r="C11" s="32"/>
      <c r="D11" s="4"/>
      <c r="E11" s="66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"/>
      <c r="R11" s="13" t="str">
        <f t="shared" si="2"/>
        <v/>
      </c>
      <c r="S11" s="13" t="str">
        <f>IF(AND(COUNT(F11:O11) &gt; 0, C11&lt;&gt;"MZ"), 'Pomocné pořadí jednotlivci'!O11, "")</f>
        <v/>
      </c>
      <c r="T11" t="str">
        <f>IF(AND($R11 &lt;&gt;"", 'Pomocné pořadí jednotlivci'!$S11 &gt;1),  "Rozstřel: "&amp; ('Pomocné pořadí jednotlivci'!$S11) &amp;" o " &amp; S11 &amp; ". - " &amp; ($S11 + 'Pomocné pořadí jednotlivci'!$S11 - 1) &amp; ". místo","")</f>
        <v/>
      </c>
      <c r="U11" t="str">
        <f t="shared" si="0"/>
        <v/>
      </c>
      <c r="V11" t="str">
        <f t="shared" si="3"/>
        <v/>
      </c>
    </row>
    <row r="12" spans="1:22" x14ac:dyDescent="0.25">
      <c r="A12" s="12" t="str">
        <f t="shared" si="1"/>
        <v/>
      </c>
      <c r="B12" s="13" t="str">
        <f>IF($A12&lt;&gt;"",1+INT(($A12-1)/Nastavení!$B$2),"")</f>
        <v/>
      </c>
      <c r="C12" s="32"/>
      <c r="D12" s="4"/>
      <c r="E12" s="6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"/>
      <c r="R12" s="13" t="str">
        <f t="shared" si="2"/>
        <v/>
      </c>
      <c r="S12" s="13" t="str">
        <f>IF(AND(COUNT(F12:O12) &gt; 0, C12&lt;&gt;"MZ"), 'Pomocné pořadí jednotlivci'!O12, "")</f>
        <v/>
      </c>
      <c r="T12" t="str">
        <f>IF(AND($R12 &lt;&gt;"", 'Pomocné pořadí jednotlivci'!$S12 &gt;1),  "Rozstřel: "&amp; ('Pomocné pořadí jednotlivci'!$S12) &amp;" o " &amp; S12 &amp; ". - " &amp; ($S12 + 'Pomocné pořadí jednotlivci'!$S12 - 1) &amp; ". místo","")</f>
        <v/>
      </c>
      <c r="U12" t="str">
        <f t="shared" si="0"/>
        <v/>
      </c>
      <c r="V12" t="str">
        <f t="shared" si="3"/>
        <v/>
      </c>
    </row>
    <row r="13" spans="1:22" x14ac:dyDescent="0.25">
      <c r="A13" s="12" t="str">
        <f t="shared" si="1"/>
        <v/>
      </c>
      <c r="B13" s="13" t="str">
        <f>IF($A13&lt;&gt;"",1+INT(($A13-1)/Nastavení!$B$2),"")</f>
        <v/>
      </c>
      <c r="C13" s="32"/>
      <c r="D13" s="4"/>
      <c r="E13" s="66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  <c r="R13" s="13" t="str">
        <f t="shared" si="2"/>
        <v/>
      </c>
      <c r="S13" s="13" t="str">
        <f>IF(AND(COUNT(F13:O13) &gt; 0, C13&lt;&gt;"MZ"), 'Pomocné pořadí jednotlivci'!O13, "")</f>
        <v/>
      </c>
      <c r="T13" t="str">
        <f>IF(AND($R13 &lt;&gt;"", 'Pomocné pořadí jednotlivci'!$S13 &gt;1),  "Rozstřel: "&amp; ('Pomocné pořadí jednotlivci'!$S13) &amp;" o " &amp; S13 &amp; ". - " &amp; ($S13 + 'Pomocné pořadí jednotlivci'!$S13 - 1) &amp; ". místo","")</f>
        <v/>
      </c>
      <c r="U13" t="str">
        <f t="shared" si="0"/>
        <v/>
      </c>
      <c r="V13" t="str">
        <f t="shared" si="3"/>
        <v/>
      </c>
    </row>
    <row r="14" spans="1:22" x14ac:dyDescent="0.25">
      <c r="A14" s="12" t="str">
        <f t="shared" si="1"/>
        <v/>
      </c>
      <c r="B14" s="13" t="str">
        <f>IF($A14&lt;&gt;"",1+INT(($A14-1)/Nastavení!$B$2),"")</f>
        <v/>
      </c>
      <c r="C14" s="32"/>
      <c r="D14" s="4"/>
      <c r="E14" s="66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  <c r="R14" s="13" t="str">
        <f t="shared" si="2"/>
        <v/>
      </c>
      <c r="S14" s="13" t="str">
        <f>IF(AND(COUNT(F14:O14) &gt; 0, C14&lt;&gt;"MZ"), 'Pomocné pořadí jednotlivci'!O14, "")</f>
        <v/>
      </c>
      <c r="T14" t="str">
        <f>IF(AND($R14 &lt;&gt;"", 'Pomocné pořadí jednotlivci'!$S14 &gt;1),  "Rozstřel: "&amp; ('Pomocné pořadí jednotlivci'!$S14) &amp;" o " &amp; S14 &amp; ". - " &amp; ($S14 + 'Pomocné pořadí jednotlivci'!$S14 - 1) &amp; ". místo","")</f>
        <v/>
      </c>
      <c r="U14" t="str">
        <f t="shared" si="0"/>
        <v/>
      </c>
      <c r="V14" t="str">
        <f t="shared" si="3"/>
        <v/>
      </c>
    </row>
    <row r="15" spans="1:22" x14ac:dyDescent="0.25">
      <c r="A15" s="12" t="str">
        <f t="shared" si="1"/>
        <v/>
      </c>
      <c r="B15" s="13" t="str">
        <f>IF($A15&lt;&gt;"",1+INT(($A15-1)/Nastavení!$B$2),"")</f>
        <v/>
      </c>
      <c r="C15" s="32"/>
      <c r="D15" s="4"/>
      <c r="E15" s="66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  <c r="R15" s="13" t="str">
        <f t="shared" si="2"/>
        <v/>
      </c>
      <c r="S15" s="13" t="str">
        <f>IF(AND(COUNT(F15:O15) &gt; 0, C15&lt;&gt;"MZ"), 'Pomocné pořadí jednotlivci'!O15, "")</f>
        <v/>
      </c>
      <c r="T15" t="str">
        <f>IF(AND($R15 &lt;&gt;"", 'Pomocné pořadí jednotlivci'!$S15 &gt;1),  "Rozstřel: "&amp; ('Pomocné pořadí jednotlivci'!$S15) &amp;" o " &amp; S15 &amp; ". - " &amp; ($S15 + 'Pomocné pořadí jednotlivci'!$S15 - 1) &amp; ". místo","")</f>
        <v/>
      </c>
      <c r="U15" t="str">
        <f t="shared" si="0"/>
        <v/>
      </c>
      <c r="V15" t="str">
        <f t="shared" si="3"/>
        <v/>
      </c>
    </row>
    <row r="16" spans="1:22" x14ac:dyDescent="0.25">
      <c r="A16" s="12" t="str">
        <f t="shared" si="1"/>
        <v/>
      </c>
      <c r="B16" s="13" t="str">
        <f>IF($A16&lt;&gt;"",1+INT(($A16-1)/Nastavení!$B$2),"")</f>
        <v/>
      </c>
      <c r="C16" s="32"/>
      <c r="D16" s="4"/>
      <c r="E16" s="66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  <c r="R16" s="13" t="str">
        <f t="shared" si="2"/>
        <v/>
      </c>
      <c r="S16" s="13" t="str">
        <f>IF(AND(COUNT(F16:O16) &gt; 0, C16&lt;&gt;"MZ"), 'Pomocné pořadí jednotlivci'!O16, "")</f>
        <v/>
      </c>
      <c r="T16" t="str">
        <f>IF(AND($R16 &lt;&gt;"", 'Pomocné pořadí jednotlivci'!$S16 &gt;1),  "Rozstřel: "&amp; ('Pomocné pořadí jednotlivci'!$S16) &amp;" o " &amp; S16 &amp; ". - " &amp; ($S16 + 'Pomocné pořadí jednotlivci'!$S16 - 1) &amp; ". místo","")</f>
        <v/>
      </c>
      <c r="U16" t="str">
        <f t="shared" si="0"/>
        <v/>
      </c>
      <c r="V16" t="str">
        <f t="shared" si="3"/>
        <v/>
      </c>
    </row>
    <row r="17" spans="1:22" x14ac:dyDescent="0.25">
      <c r="A17" s="12" t="str">
        <f t="shared" si="1"/>
        <v/>
      </c>
      <c r="B17" s="13" t="str">
        <f>IF($A17&lt;&gt;"",1+INT(($A17-1)/Nastavení!$B$2),"")</f>
        <v/>
      </c>
      <c r="C17" s="32"/>
      <c r="D17" s="4"/>
      <c r="E17" s="6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  <c r="R17" s="13" t="str">
        <f t="shared" si="2"/>
        <v/>
      </c>
      <c r="S17" s="13" t="str">
        <f>IF(AND(COUNT(F17:O17) &gt; 0, C17&lt;&gt;"MZ"), 'Pomocné pořadí jednotlivci'!O17, "")</f>
        <v/>
      </c>
      <c r="T17" t="str">
        <f>IF(AND($R17 &lt;&gt;"", 'Pomocné pořadí jednotlivci'!$S17 &gt;1),  "Rozstřel: "&amp; ('Pomocné pořadí jednotlivci'!$S17) &amp;" o " &amp; S17 &amp; ". - " &amp; ($S17 + 'Pomocné pořadí jednotlivci'!$S17 - 1) &amp; ". místo","")</f>
        <v/>
      </c>
      <c r="U17" t="str">
        <f t="shared" si="0"/>
        <v/>
      </c>
      <c r="V17" t="str">
        <f t="shared" si="3"/>
        <v/>
      </c>
    </row>
    <row r="18" spans="1:22" x14ac:dyDescent="0.25">
      <c r="A18" s="12" t="str">
        <f t="shared" si="1"/>
        <v/>
      </c>
      <c r="B18" s="13" t="str">
        <f>IF($A18&lt;&gt;"",1+INT(($A18-1)/Nastavení!$B$2),"")</f>
        <v/>
      </c>
      <c r="C18" s="32"/>
      <c r="D18" s="4"/>
      <c r="E18" s="6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13" t="str">
        <f t="shared" si="2"/>
        <v/>
      </c>
      <c r="S18" s="13" t="str">
        <f>IF(AND(COUNT(F18:O18) &gt; 0, C18&lt;&gt;"MZ"), 'Pomocné pořadí jednotlivci'!O18, "")</f>
        <v/>
      </c>
      <c r="T18" t="str">
        <f>IF(AND($R18 &lt;&gt;"", 'Pomocné pořadí jednotlivci'!$S18 &gt;1),  "Rozstřel: "&amp; ('Pomocné pořadí jednotlivci'!$S18) &amp;" o " &amp; S18 &amp; ". - " &amp; ($S18 + 'Pomocné pořadí jednotlivci'!$S18 - 1) &amp; ". místo","")</f>
        <v/>
      </c>
      <c r="U18" t="str">
        <f t="shared" si="0"/>
        <v/>
      </c>
      <c r="V18" t="str">
        <f t="shared" si="3"/>
        <v/>
      </c>
    </row>
    <row r="19" spans="1:22" x14ac:dyDescent="0.25">
      <c r="A19" s="12" t="str">
        <f t="shared" si="1"/>
        <v/>
      </c>
      <c r="B19" s="13" t="str">
        <f>IF($A19&lt;&gt;"",1+INT(($A19-1)/Nastavení!$B$2),"")</f>
        <v/>
      </c>
      <c r="C19" s="32"/>
      <c r="D19" s="4"/>
      <c r="E19" s="66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4"/>
      <c r="R19" s="13" t="str">
        <f t="shared" si="2"/>
        <v/>
      </c>
      <c r="S19" s="13" t="str">
        <f>IF(AND(COUNT(F19:O19) &gt; 0, C19&lt;&gt;"MZ"), 'Pomocné pořadí jednotlivci'!O19, "")</f>
        <v/>
      </c>
      <c r="T19" t="str">
        <f>IF(AND($R19 &lt;&gt;"", 'Pomocné pořadí jednotlivci'!$S19 &gt;1),  "Rozstřel: "&amp; ('Pomocné pořadí jednotlivci'!$S19) &amp;" o " &amp; S19 &amp; ". - " &amp; ($S19 + 'Pomocné pořadí jednotlivci'!$S19 - 1) &amp; ". místo","")</f>
        <v/>
      </c>
      <c r="U19" t="str">
        <f t="shared" si="0"/>
        <v/>
      </c>
      <c r="V19" t="str">
        <f t="shared" si="3"/>
        <v/>
      </c>
    </row>
    <row r="20" spans="1:22" x14ac:dyDescent="0.25">
      <c r="A20" s="12" t="str">
        <f t="shared" si="1"/>
        <v/>
      </c>
      <c r="B20" s="13" t="str">
        <f>IF($A20&lt;&gt;"",1+INT(($A20-1)/Nastavení!$B$2),"")</f>
        <v/>
      </c>
      <c r="C20" s="32"/>
      <c r="D20" s="4"/>
      <c r="E20" s="66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4"/>
      <c r="R20" s="13" t="str">
        <f t="shared" si="2"/>
        <v/>
      </c>
      <c r="S20" s="13" t="str">
        <f>IF(AND(COUNT(F20:O20) &gt; 0, C20&lt;&gt;"MZ"), 'Pomocné pořadí jednotlivci'!O20, "")</f>
        <v/>
      </c>
      <c r="T20" t="str">
        <f>IF(AND($R20 &lt;&gt;"", 'Pomocné pořadí jednotlivci'!$S20 &gt;1),  "Rozstřel: "&amp; ('Pomocné pořadí jednotlivci'!$S20) &amp;" o " &amp; S20 &amp; ". - " &amp; ($S20 + 'Pomocné pořadí jednotlivci'!$S20 - 1) &amp; ". místo","")</f>
        <v/>
      </c>
      <c r="U20" t="str">
        <f t="shared" si="0"/>
        <v/>
      </c>
      <c r="V20" t="str">
        <f t="shared" si="3"/>
        <v/>
      </c>
    </row>
    <row r="21" spans="1:22" x14ac:dyDescent="0.25">
      <c r="A21" s="12" t="str">
        <f t="shared" si="1"/>
        <v/>
      </c>
      <c r="B21" s="13" t="str">
        <f>IF($A21&lt;&gt;"",1+INT(($A21-1)/Nastavení!$B$2),"")</f>
        <v/>
      </c>
      <c r="C21" s="32"/>
      <c r="D21" s="4"/>
      <c r="E21" s="66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"/>
      <c r="R21" s="13" t="str">
        <f t="shared" si="2"/>
        <v/>
      </c>
      <c r="S21" s="13" t="str">
        <f>IF(AND(COUNT(F21:O21) &gt; 0, C21&lt;&gt;"MZ"), 'Pomocné pořadí jednotlivci'!O21, "")</f>
        <v/>
      </c>
      <c r="T21" t="str">
        <f>IF(AND($R21 &lt;&gt;"", 'Pomocné pořadí jednotlivci'!$S21 &gt;1),  "Rozstřel: "&amp; ('Pomocné pořadí jednotlivci'!$S21) &amp;" o " &amp; S21 &amp; ". - " &amp; ($S21 + 'Pomocné pořadí jednotlivci'!$S21 - 1) &amp; ". místo","")</f>
        <v/>
      </c>
      <c r="U21" t="str">
        <f t="shared" si="0"/>
        <v/>
      </c>
      <c r="V21" t="str">
        <f t="shared" si="3"/>
        <v/>
      </c>
    </row>
    <row r="22" spans="1:22" x14ac:dyDescent="0.25">
      <c r="A22" s="12" t="str">
        <f t="shared" si="1"/>
        <v/>
      </c>
      <c r="B22" s="13" t="str">
        <f>IF($A22&lt;&gt;"",1+INT(($A22-1)/Nastavení!$B$2),"")</f>
        <v/>
      </c>
      <c r="C22" s="32"/>
      <c r="D22" s="4"/>
      <c r="E22" s="66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  <c r="R22" s="13" t="str">
        <f t="shared" si="2"/>
        <v/>
      </c>
      <c r="S22" s="13" t="str">
        <f>IF(AND(COUNT(F22:O22) &gt; 0, C22&lt;&gt;"MZ"), 'Pomocné pořadí jednotlivci'!O22, "")</f>
        <v/>
      </c>
      <c r="T22" t="str">
        <f>IF(AND($R22 &lt;&gt;"", 'Pomocné pořadí jednotlivci'!$S22 &gt;1),  "Rozstřel: "&amp; ('Pomocné pořadí jednotlivci'!$S22) &amp;" o " &amp; S22 &amp; ". - " &amp; ($S22 + 'Pomocné pořadí jednotlivci'!$S22 - 1) &amp; ". místo","")</f>
        <v/>
      </c>
      <c r="U22" t="str">
        <f t="shared" si="0"/>
        <v/>
      </c>
      <c r="V22" t="str">
        <f t="shared" si="3"/>
        <v/>
      </c>
    </row>
    <row r="23" spans="1:22" x14ac:dyDescent="0.25">
      <c r="A23" s="12" t="str">
        <f t="shared" si="1"/>
        <v/>
      </c>
      <c r="B23" s="13" t="str">
        <f>IF($A23&lt;&gt;"",1+INT(($A23-1)/Nastavení!$B$2),"")</f>
        <v/>
      </c>
      <c r="C23" s="32"/>
      <c r="D23" s="4"/>
      <c r="E23" s="66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4"/>
      <c r="R23" s="13" t="str">
        <f t="shared" si="2"/>
        <v/>
      </c>
      <c r="S23" s="13" t="str">
        <f>IF(AND(COUNT(F23:O23) &gt; 0, C23&lt;&gt;"MZ"), 'Pomocné pořadí jednotlivci'!O23, "")</f>
        <v/>
      </c>
      <c r="T23" t="str">
        <f>IF(AND($R23 &lt;&gt;"", 'Pomocné pořadí jednotlivci'!$S23 &gt;1),  "Rozstřel: "&amp; ('Pomocné pořadí jednotlivci'!$S23) &amp;" o " &amp; S23 &amp; ". - " &amp; ($S23 + 'Pomocné pořadí jednotlivci'!$S23 - 1) &amp; ". místo","")</f>
        <v/>
      </c>
      <c r="U23" t="str">
        <f t="shared" si="0"/>
        <v/>
      </c>
      <c r="V23" t="str">
        <f t="shared" si="3"/>
        <v/>
      </c>
    </row>
    <row r="24" spans="1:22" x14ac:dyDescent="0.25">
      <c r="A24" s="12" t="str">
        <f t="shared" si="1"/>
        <v/>
      </c>
      <c r="B24" s="13" t="str">
        <f>IF($A24&lt;&gt;"",1+INT(($A24-1)/Nastavení!$B$2),"")</f>
        <v/>
      </c>
      <c r="C24" s="32"/>
      <c r="D24" s="4"/>
      <c r="E24" s="6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  <c r="R24" s="13" t="str">
        <f t="shared" si="2"/>
        <v/>
      </c>
      <c r="S24" s="13" t="str">
        <f>IF(AND(COUNT(F24:O24) &gt; 0, C24&lt;&gt;"MZ"), 'Pomocné pořadí jednotlivci'!O24, "")</f>
        <v/>
      </c>
      <c r="T24" t="str">
        <f>IF(AND($R24 &lt;&gt;"", 'Pomocné pořadí jednotlivci'!$S24 &gt;1),  "Rozstřel: "&amp; ('Pomocné pořadí jednotlivci'!$S24) &amp;" o " &amp; S24 &amp; ". - " &amp; ($S24 + 'Pomocné pořadí jednotlivci'!$S24 - 1) &amp; ". místo","")</f>
        <v/>
      </c>
      <c r="U24" t="str">
        <f t="shared" si="0"/>
        <v/>
      </c>
      <c r="V24" t="str">
        <f t="shared" si="3"/>
        <v/>
      </c>
    </row>
    <row r="25" spans="1:22" x14ac:dyDescent="0.25">
      <c r="A25" s="12" t="str">
        <f t="shared" si="1"/>
        <v/>
      </c>
      <c r="B25" s="13" t="str">
        <f>IF($A25&lt;&gt;"",1+INT(($A25-1)/Nastavení!$B$2),"")</f>
        <v/>
      </c>
      <c r="C25" s="32"/>
      <c r="D25" s="4"/>
      <c r="E25" s="66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4"/>
      <c r="R25" s="13" t="str">
        <f t="shared" si="2"/>
        <v/>
      </c>
      <c r="S25" s="13" t="str">
        <f>IF(AND(COUNT(F25:O25) &gt; 0, C25&lt;&gt;"MZ"), 'Pomocné pořadí jednotlivci'!O25, "")</f>
        <v/>
      </c>
      <c r="T25" t="str">
        <f>IF(AND($R25 &lt;&gt;"", 'Pomocné pořadí jednotlivci'!$S25 &gt;1),  "Rozstřel: "&amp; ('Pomocné pořadí jednotlivci'!$S25) &amp;" o " &amp; S25 &amp; ". - " &amp; ($S25 + 'Pomocné pořadí jednotlivci'!$S25 - 1) &amp; ". místo","")</f>
        <v/>
      </c>
      <c r="U25" t="str">
        <f t="shared" si="0"/>
        <v/>
      </c>
      <c r="V25" t="str">
        <f t="shared" si="3"/>
        <v/>
      </c>
    </row>
    <row r="26" spans="1:22" x14ac:dyDescent="0.25">
      <c r="A26" s="12" t="str">
        <f t="shared" si="1"/>
        <v/>
      </c>
      <c r="B26" s="13" t="str">
        <f>IF($A26&lt;&gt;"",1+INT(($A26-1)/Nastavení!$B$2),"")</f>
        <v/>
      </c>
      <c r="C26" s="32"/>
      <c r="D26" s="4"/>
      <c r="E26" s="66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  <c r="R26" s="13" t="str">
        <f t="shared" si="2"/>
        <v/>
      </c>
      <c r="S26" s="13" t="str">
        <f>IF(AND(COUNT(F26:O26) &gt; 0, C26&lt;&gt;"MZ"), 'Pomocné pořadí jednotlivci'!O26, "")</f>
        <v/>
      </c>
      <c r="T26" t="str">
        <f>IF(AND($R26 &lt;&gt;"", 'Pomocné pořadí jednotlivci'!$S26 &gt;1),  "Rozstřel: "&amp; ('Pomocné pořadí jednotlivci'!$S26) &amp;" o " &amp; S26 &amp; ". - " &amp; ($S26 + 'Pomocné pořadí jednotlivci'!$S26 - 1) &amp; ". místo","")</f>
        <v/>
      </c>
      <c r="U26" t="str">
        <f t="shared" si="0"/>
        <v/>
      </c>
      <c r="V26" t="str">
        <f t="shared" si="3"/>
        <v/>
      </c>
    </row>
    <row r="27" spans="1:22" x14ac:dyDescent="0.25">
      <c r="A27" s="12" t="str">
        <f t="shared" si="1"/>
        <v/>
      </c>
      <c r="B27" s="13" t="str">
        <f>IF($A27&lt;&gt;"",1+INT(($A27-1)/Nastavení!$B$2),"")</f>
        <v/>
      </c>
      <c r="C27" s="32"/>
      <c r="D27" s="4"/>
      <c r="E27" s="66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  <c r="R27" s="13" t="str">
        <f t="shared" si="2"/>
        <v/>
      </c>
      <c r="S27" s="13" t="str">
        <f>IF(AND(COUNT(F27:O27) &gt; 0, C27&lt;&gt;"MZ"), 'Pomocné pořadí jednotlivci'!O27, "")</f>
        <v/>
      </c>
      <c r="T27" t="str">
        <f>IF(AND($R27 &lt;&gt;"", 'Pomocné pořadí jednotlivci'!$S27 &gt;1),  "Rozstřel: "&amp; ('Pomocné pořadí jednotlivci'!$S27) &amp;" o " &amp; S27 &amp; ". - " &amp; ($S27 + 'Pomocné pořadí jednotlivci'!$S27 - 1) &amp; ". místo","")</f>
        <v/>
      </c>
      <c r="U27" t="str">
        <f t="shared" si="0"/>
        <v/>
      </c>
      <c r="V27" t="str">
        <f t="shared" si="3"/>
        <v/>
      </c>
    </row>
    <row r="28" spans="1:22" x14ac:dyDescent="0.25">
      <c r="A28" s="12" t="str">
        <f t="shared" si="1"/>
        <v/>
      </c>
      <c r="B28" s="13" t="str">
        <f>IF($A28&lt;&gt;"",1+INT(($A28-1)/Nastavení!$B$2),"")</f>
        <v/>
      </c>
      <c r="C28" s="32"/>
      <c r="D28" s="4"/>
      <c r="E28" s="66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  <c r="R28" s="13" t="str">
        <f t="shared" si="2"/>
        <v/>
      </c>
      <c r="S28" s="13" t="str">
        <f>IF(AND(COUNT(F28:O28) &gt; 0, C28&lt;&gt;"MZ"), 'Pomocné pořadí jednotlivci'!O28, "")</f>
        <v/>
      </c>
      <c r="T28" t="str">
        <f>IF(AND($R28 &lt;&gt;"", 'Pomocné pořadí jednotlivci'!$S28 &gt;1),  "Rozstřel: "&amp; ('Pomocné pořadí jednotlivci'!$S28) &amp;" o " &amp; S28 &amp; ". - " &amp; ($S28 + 'Pomocné pořadí jednotlivci'!$S28 - 1) &amp; ". místo","")</f>
        <v/>
      </c>
      <c r="U28" t="str">
        <f t="shared" si="0"/>
        <v/>
      </c>
      <c r="V28" t="str">
        <f t="shared" si="3"/>
        <v/>
      </c>
    </row>
    <row r="29" spans="1:22" x14ac:dyDescent="0.25">
      <c r="A29" s="12" t="str">
        <f t="shared" si="1"/>
        <v/>
      </c>
      <c r="B29" s="13" t="str">
        <f>IF($A29&lt;&gt;"",1+INT(($A29-1)/Nastavení!$B$2),"")</f>
        <v/>
      </c>
      <c r="C29" s="32"/>
      <c r="D29" s="4"/>
      <c r="E29" s="6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  <c r="R29" s="13" t="str">
        <f t="shared" si="2"/>
        <v/>
      </c>
      <c r="S29" s="13" t="str">
        <f>IF(AND(COUNT(F29:O29) &gt; 0, C29&lt;&gt;"MZ"), 'Pomocné pořadí jednotlivci'!O29, "")</f>
        <v/>
      </c>
      <c r="T29" t="str">
        <f>IF(AND($R29 &lt;&gt;"", 'Pomocné pořadí jednotlivci'!$S29 &gt;1),  "Rozstřel: "&amp; ('Pomocné pořadí jednotlivci'!$S29) &amp;" o " &amp; S29 &amp; ". - " &amp; ($S29 + 'Pomocné pořadí jednotlivci'!$S29 - 1) &amp; ". místo","")</f>
        <v/>
      </c>
      <c r="U29" t="str">
        <f t="shared" si="0"/>
        <v/>
      </c>
      <c r="V29" t="str">
        <f t="shared" si="3"/>
        <v/>
      </c>
    </row>
    <row r="30" spans="1:22" x14ac:dyDescent="0.25">
      <c r="A30" s="12" t="str">
        <f t="shared" si="1"/>
        <v/>
      </c>
      <c r="B30" s="13" t="str">
        <f>IF($A30&lt;&gt;"",1+INT(($A30-1)/Nastavení!$B$2),"")</f>
        <v/>
      </c>
      <c r="C30" s="32"/>
      <c r="D30" s="4"/>
      <c r="E30" s="66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  <c r="R30" s="13" t="str">
        <f t="shared" si="2"/>
        <v/>
      </c>
      <c r="S30" s="13" t="str">
        <f>IF(AND(COUNT(F30:O30) &gt; 0, C30&lt;&gt;"MZ"), 'Pomocné pořadí jednotlivci'!O30, "")</f>
        <v/>
      </c>
      <c r="T30" t="str">
        <f>IF(AND($R30 &lt;&gt;"", 'Pomocné pořadí jednotlivci'!$S30 &gt;1),  "Rozstřel: "&amp; ('Pomocné pořadí jednotlivci'!$S30) &amp;" o " &amp; S30 &amp; ". - " &amp; ($S30 + 'Pomocné pořadí jednotlivci'!$S30 - 1) &amp; ". místo","")</f>
        <v/>
      </c>
      <c r="U30" t="str">
        <f t="shared" si="0"/>
        <v/>
      </c>
      <c r="V30" t="str">
        <f t="shared" si="3"/>
        <v/>
      </c>
    </row>
    <row r="31" spans="1:22" x14ac:dyDescent="0.25">
      <c r="A31" s="12" t="str">
        <f t="shared" si="1"/>
        <v/>
      </c>
      <c r="B31" s="13" t="str">
        <f>IF($A31&lt;&gt;"",1+INT(($A31-1)/Nastavení!$B$2),"")</f>
        <v/>
      </c>
      <c r="C31" s="32"/>
      <c r="D31" s="4"/>
      <c r="E31" s="6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  <c r="R31" s="13" t="str">
        <f t="shared" si="2"/>
        <v/>
      </c>
      <c r="S31" s="13" t="str">
        <f>IF(AND(COUNT(F31:O31) &gt; 0, C31&lt;&gt;"MZ"), 'Pomocné pořadí jednotlivci'!O31, "")</f>
        <v/>
      </c>
      <c r="T31" t="str">
        <f>IF(AND($R31 &lt;&gt;"", 'Pomocné pořadí jednotlivci'!$S31 &gt;1),  "Rozstřel: "&amp; ('Pomocné pořadí jednotlivci'!$S31) &amp;" o " &amp; S31 &amp; ". - " &amp; ($S31 + 'Pomocné pořadí jednotlivci'!$S31 - 1) &amp; ". místo","")</f>
        <v/>
      </c>
      <c r="U31" t="str">
        <f t="shared" si="0"/>
        <v/>
      </c>
      <c r="V31" t="str">
        <f t="shared" si="3"/>
        <v/>
      </c>
    </row>
    <row r="32" spans="1:22" x14ac:dyDescent="0.25">
      <c r="A32" s="12" t="str">
        <f t="shared" si="1"/>
        <v/>
      </c>
      <c r="B32" s="13" t="str">
        <f>IF($A32&lt;&gt;"",1+INT(($A32-1)/Nastavení!$B$2),"")</f>
        <v/>
      </c>
      <c r="C32" s="32"/>
      <c r="D32" s="4"/>
      <c r="E32" s="66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13" t="str">
        <f t="shared" si="2"/>
        <v/>
      </c>
      <c r="S32" s="13" t="str">
        <f>IF(AND(COUNT(F32:O32) &gt; 0, C32&lt;&gt;"MZ"), 'Pomocné pořadí jednotlivci'!O32, "")</f>
        <v/>
      </c>
      <c r="T32" t="str">
        <f>IF(AND($R32 &lt;&gt;"", 'Pomocné pořadí jednotlivci'!$S32 &gt;1),  "Rozstřel: "&amp; ('Pomocné pořadí jednotlivci'!$S32) &amp;" o " &amp; S32 &amp; ". - " &amp; ($S32 + 'Pomocné pořadí jednotlivci'!$S32 - 1) &amp; ". místo","")</f>
        <v/>
      </c>
      <c r="U32" t="str">
        <f t="shared" si="0"/>
        <v/>
      </c>
      <c r="V32" t="str">
        <f t="shared" si="3"/>
        <v/>
      </c>
    </row>
    <row r="33" spans="1:22" x14ac:dyDescent="0.25">
      <c r="A33" s="12" t="str">
        <f t="shared" si="1"/>
        <v/>
      </c>
      <c r="B33" s="13" t="str">
        <f>IF($A33&lt;&gt;"",1+INT(($A33-1)/Nastavení!$B$2),"")</f>
        <v/>
      </c>
      <c r="C33" s="32"/>
      <c r="D33" s="4"/>
      <c r="E33" s="66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13" t="str">
        <f t="shared" si="2"/>
        <v/>
      </c>
      <c r="S33" s="13" t="str">
        <f>IF(AND(COUNT(F33:O33) &gt; 0, C33&lt;&gt;"MZ"), 'Pomocné pořadí jednotlivci'!O33, "")</f>
        <v/>
      </c>
      <c r="T33" t="str">
        <f>IF(AND($R33 &lt;&gt;"", 'Pomocné pořadí jednotlivci'!$S33 &gt;1),  "Rozstřel: "&amp; ('Pomocné pořadí jednotlivci'!$S33) &amp;" o " &amp; S33 &amp; ". - " &amp; ($S33 + 'Pomocné pořadí jednotlivci'!$S33 - 1) &amp; ". místo","")</f>
        <v/>
      </c>
      <c r="U33" t="str">
        <f t="shared" si="0"/>
        <v/>
      </c>
      <c r="V33" t="str">
        <f t="shared" si="3"/>
        <v/>
      </c>
    </row>
    <row r="34" spans="1:22" x14ac:dyDescent="0.25">
      <c r="A34" s="12" t="str">
        <f t="shared" si="1"/>
        <v/>
      </c>
      <c r="B34" s="13" t="str">
        <f>IF($A34&lt;&gt;"",1+INT(($A34-1)/Nastavení!$B$2),"")</f>
        <v/>
      </c>
      <c r="C34" s="32"/>
      <c r="D34" s="4"/>
      <c r="E34" s="66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  <c r="R34" s="13" t="str">
        <f t="shared" si="2"/>
        <v/>
      </c>
      <c r="S34" s="13" t="str">
        <f>IF(AND(COUNT(F34:O34) &gt; 0, C34&lt;&gt;"MZ"), 'Pomocné pořadí jednotlivci'!O34, "")</f>
        <v/>
      </c>
      <c r="T34" t="str">
        <f>IF(AND($R34 &lt;&gt;"", 'Pomocné pořadí jednotlivci'!$S34 &gt;1),  "Rozstřel: "&amp; ('Pomocné pořadí jednotlivci'!$S34) &amp;" o " &amp; S34 &amp; ". - " &amp; ($S34 + 'Pomocné pořadí jednotlivci'!$S34 - 1) &amp; ". místo","")</f>
        <v/>
      </c>
      <c r="U34" t="str">
        <f t="shared" si="0"/>
        <v/>
      </c>
      <c r="V34" t="str">
        <f t="shared" si="3"/>
        <v/>
      </c>
    </row>
    <row r="35" spans="1:22" x14ac:dyDescent="0.25">
      <c r="A35" s="12" t="str">
        <f t="shared" si="1"/>
        <v/>
      </c>
      <c r="B35" s="13" t="str">
        <f>IF($A35&lt;&gt;"",1+INT(($A35-1)/Nastavení!$B$2),"")</f>
        <v/>
      </c>
      <c r="C35" s="32"/>
      <c r="D35" s="4"/>
      <c r="E35" s="66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4"/>
      <c r="R35" s="13" t="str">
        <f t="shared" si="2"/>
        <v/>
      </c>
      <c r="S35" s="13" t="str">
        <f>IF(AND(COUNT(F35:O35) &gt; 0, C35&lt;&gt;"MZ"), 'Pomocné pořadí jednotlivci'!O35, "")</f>
        <v/>
      </c>
      <c r="T35" t="str">
        <f>IF(AND($R35 &lt;&gt;"", 'Pomocné pořadí jednotlivci'!$S35 &gt;1),  "Rozstřel: "&amp; ('Pomocné pořadí jednotlivci'!$S35) &amp;" o " &amp; S35 &amp; ". - " &amp; ($S35 + 'Pomocné pořadí jednotlivci'!$S35 - 1) &amp; ". místo","")</f>
        <v/>
      </c>
      <c r="U35" t="str">
        <f t="shared" si="0"/>
        <v/>
      </c>
      <c r="V35" t="str">
        <f t="shared" si="3"/>
        <v/>
      </c>
    </row>
    <row r="36" spans="1:22" x14ac:dyDescent="0.25">
      <c r="A36" s="12" t="str">
        <f t="shared" si="1"/>
        <v/>
      </c>
      <c r="B36" s="13" t="str">
        <f>IF($A36&lt;&gt;"",1+INT(($A36-1)/Nastavení!$B$2),"")</f>
        <v/>
      </c>
      <c r="C36" s="32"/>
      <c r="D36" s="4"/>
      <c r="E36" s="66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  <c r="R36" s="13" t="str">
        <f t="shared" si="2"/>
        <v/>
      </c>
      <c r="S36" s="13" t="str">
        <f>IF(AND(COUNT(F36:O36) &gt; 0, C36&lt;&gt;"MZ"), 'Pomocné pořadí jednotlivci'!O36, "")</f>
        <v/>
      </c>
      <c r="T36" t="str">
        <f>IF(AND($R36 &lt;&gt;"", 'Pomocné pořadí jednotlivci'!$S36 &gt;1),  "Rozstřel: "&amp; ('Pomocné pořadí jednotlivci'!$S36) &amp;" o " &amp; S36 &amp; ". - " &amp; ($S36 + 'Pomocné pořadí jednotlivci'!$S36 - 1) &amp; ". místo","")</f>
        <v/>
      </c>
      <c r="U36" t="str">
        <f t="shared" si="0"/>
        <v/>
      </c>
      <c r="V36" t="str">
        <f t="shared" si="3"/>
        <v/>
      </c>
    </row>
    <row r="37" spans="1:22" x14ac:dyDescent="0.25">
      <c r="A37" s="12" t="str">
        <f t="shared" si="1"/>
        <v/>
      </c>
      <c r="B37" s="13" t="str">
        <f>IF($A37&lt;&gt;"",1+INT(($A37-1)/Nastavení!$B$2),"")</f>
        <v/>
      </c>
      <c r="C37" s="32"/>
      <c r="D37" s="4"/>
      <c r="E37" s="66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"/>
      <c r="R37" s="13" t="str">
        <f t="shared" si="2"/>
        <v/>
      </c>
      <c r="S37" s="13" t="str">
        <f>IF(AND(COUNT(F37:O37) &gt; 0, C37&lt;&gt;"MZ"), 'Pomocné pořadí jednotlivci'!O37, "")</f>
        <v/>
      </c>
      <c r="T37" t="str">
        <f>IF(AND($R37 &lt;&gt;"", 'Pomocné pořadí jednotlivci'!$S37 &gt;1),  "Rozstřel: "&amp; ('Pomocné pořadí jednotlivci'!$S37) &amp;" o " &amp; S37 &amp; ". - " &amp; ($S37 + 'Pomocné pořadí jednotlivci'!$S37 - 1) &amp; ". místo","")</f>
        <v/>
      </c>
      <c r="U37" t="str">
        <f t="shared" si="0"/>
        <v/>
      </c>
      <c r="V37" t="str">
        <f t="shared" si="3"/>
        <v/>
      </c>
    </row>
    <row r="38" spans="1:22" x14ac:dyDescent="0.25">
      <c r="A38" s="12" t="str">
        <f t="shared" si="1"/>
        <v/>
      </c>
      <c r="B38" s="13" t="str">
        <f>IF($A38&lt;&gt;"",1+INT(($A38-1)/Nastavení!$B$2),"")</f>
        <v/>
      </c>
      <c r="C38" s="32"/>
      <c r="D38" s="4"/>
      <c r="E38" s="66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"/>
      <c r="R38" s="13" t="str">
        <f t="shared" si="2"/>
        <v/>
      </c>
      <c r="S38" s="13" t="str">
        <f>IF(AND(COUNT(F38:O38) &gt; 0, C38&lt;&gt;"MZ"), 'Pomocné pořadí jednotlivci'!O38, "")</f>
        <v/>
      </c>
      <c r="T38" t="str">
        <f>IF(AND($R38 &lt;&gt;"", 'Pomocné pořadí jednotlivci'!$S38 &gt;1),  "Rozstřel: "&amp; ('Pomocné pořadí jednotlivci'!$S38) &amp;" o " &amp; S38 &amp; ". - " &amp; ($S38 + 'Pomocné pořadí jednotlivci'!$S38 - 1) &amp; ". místo","")</f>
        <v/>
      </c>
      <c r="U38" t="str">
        <f t="shared" si="0"/>
        <v/>
      </c>
      <c r="V38" t="str">
        <f t="shared" si="3"/>
        <v/>
      </c>
    </row>
    <row r="39" spans="1:22" x14ac:dyDescent="0.25">
      <c r="A39" s="12" t="str">
        <f t="shared" si="1"/>
        <v/>
      </c>
      <c r="B39" s="13" t="str">
        <f>IF($A39&lt;&gt;"",1+INT(($A39-1)/Nastavení!$B$2),"")</f>
        <v/>
      </c>
      <c r="C39" s="32"/>
      <c r="D39" s="4"/>
      <c r="E39" s="66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  <c r="R39" s="13" t="str">
        <f t="shared" si="2"/>
        <v/>
      </c>
      <c r="S39" s="13" t="str">
        <f>IF(AND(COUNT(F39:O39) &gt; 0, C39&lt;&gt;"MZ"), 'Pomocné pořadí jednotlivci'!O39, "")</f>
        <v/>
      </c>
      <c r="T39" t="str">
        <f>IF(AND($R39 &lt;&gt;"", 'Pomocné pořadí jednotlivci'!$S39 &gt;1),  "Rozstřel: "&amp; ('Pomocné pořadí jednotlivci'!$S39) &amp;" o " &amp; S39 &amp; ". - " &amp; ($S39 + 'Pomocné pořadí jednotlivci'!$S39 - 1) &amp; ". místo","")</f>
        <v/>
      </c>
      <c r="U39" t="str">
        <f t="shared" si="0"/>
        <v/>
      </c>
      <c r="V39" t="str">
        <f t="shared" si="3"/>
        <v/>
      </c>
    </row>
    <row r="40" spans="1:22" x14ac:dyDescent="0.25">
      <c r="A40" s="12" t="str">
        <f t="shared" si="1"/>
        <v/>
      </c>
      <c r="B40" s="13" t="str">
        <f>IF($A40&lt;&gt;"",1+INT(($A40-1)/Nastavení!$B$2),"")</f>
        <v/>
      </c>
      <c r="C40" s="32"/>
      <c r="D40" s="4"/>
      <c r="E40" s="66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  <c r="R40" s="13" t="str">
        <f t="shared" si="2"/>
        <v/>
      </c>
      <c r="S40" s="13" t="str">
        <f>IF(AND(COUNT(F40:O40) &gt; 0, C40&lt;&gt;"MZ"), 'Pomocné pořadí jednotlivci'!O40, "")</f>
        <v/>
      </c>
      <c r="T40" t="str">
        <f>IF(AND($R40 &lt;&gt;"", 'Pomocné pořadí jednotlivci'!$S40 &gt;1),  "Rozstřel: "&amp; ('Pomocné pořadí jednotlivci'!$S40) &amp;" o " &amp; S40 &amp; ". - " &amp; ($S40 + 'Pomocné pořadí jednotlivci'!$S40 - 1) &amp; ". místo","")</f>
        <v/>
      </c>
      <c r="U40" t="str">
        <f t="shared" si="0"/>
        <v/>
      </c>
      <c r="V40" t="str">
        <f t="shared" si="3"/>
        <v/>
      </c>
    </row>
    <row r="41" spans="1:22" x14ac:dyDescent="0.25">
      <c r="A41" s="12" t="str">
        <f t="shared" si="1"/>
        <v/>
      </c>
      <c r="B41" s="13" t="str">
        <f>IF($A41&lt;&gt;"",1+INT(($A41-1)/Nastavení!$B$2),"")</f>
        <v/>
      </c>
      <c r="C41" s="32"/>
      <c r="D41" s="4"/>
      <c r="E41" s="66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  <c r="R41" s="13" t="str">
        <f t="shared" si="2"/>
        <v/>
      </c>
      <c r="S41" s="13" t="str">
        <f>IF(AND(COUNT(F41:O41) &gt; 0, C41&lt;&gt;"MZ"), 'Pomocné pořadí jednotlivci'!O41, "")</f>
        <v/>
      </c>
      <c r="T41" t="str">
        <f>IF(AND($R41 &lt;&gt;"", 'Pomocné pořadí jednotlivci'!$S41 &gt;1),  "Rozstřel: "&amp; ('Pomocné pořadí jednotlivci'!$S41) &amp;" o " &amp; S41 &amp; ". - " &amp; ($S41 + 'Pomocné pořadí jednotlivci'!$S41 - 1) &amp; ". místo","")</f>
        <v/>
      </c>
      <c r="U41" t="str">
        <f t="shared" si="0"/>
        <v/>
      </c>
      <c r="V41" t="str">
        <f t="shared" si="3"/>
        <v/>
      </c>
    </row>
    <row r="42" spans="1:22" x14ac:dyDescent="0.25">
      <c r="A42" s="12" t="str">
        <f t="shared" si="1"/>
        <v/>
      </c>
      <c r="B42" s="13" t="str">
        <f>IF($A42&lt;&gt;"",1+INT(($A42-1)/Nastavení!$B$2),"")</f>
        <v/>
      </c>
      <c r="C42" s="32"/>
      <c r="D42" s="4"/>
      <c r="E42" s="66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  <c r="R42" s="13" t="str">
        <f t="shared" si="2"/>
        <v/>
      </c>
      <c r="S42" s="13" t="str">
        <f>IF(AND(COUNT(F42:O42) &gt; 0, C42&lt;&gt;"MZ"), 'Pomocné pořadí jednotlivci'!O42, "")</f>
        <v/>
      </c>
      <c r="T42" t="str">
        <f>IF(AND($R42 &lt;&gt;"", 'Pomocné pořadí jednotlivci'!$S42 &gt;1),  "Rozstřel: "&amp; ('Pomocné pořadí jednotlivci'!$S42) &amp;" o " &amp; S42 &amp; ". - " &amp; ($S42 + 'Pomocné pořadí jednotlivci'!$S42 - 1) &amp; ". místo","")</f>
        <v/>
      </c>
      <c r="U42" t="str">
        <f t="shared" si="0"/>
        <v/>
      </c>
      <c r="V42" t="str">
        <f t="shared" si="3"/>
        <v/>
      </c>
    </row>
    <row r="43" spans="1:22" x14ac:dyDescent="0.25">
      <c r="A43" s="12" t="str">
        <f t="shared" si="1"/>
        <v/>
      </c>
      <c r="B43" s="13" t="str">
        <f>IF($A43&lt;&gt;"",1+INT(($A43-1)/Nastavení!$B$2),"")</f>
        <v/>
      </c>
      <c r="C43" s="32"/>
      <c r="D43" s="4"/>
      <c r="E43" s="66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13" t="str">
        <f t="shared" si="2"/>
        <v/>
      </c>
      <c r="S43" s="13" t="str">
        <f>IF(AND(COUNT(F43:O43) &gt; 0, C43&lt;&gt;"MZ"), 'Pomocné pořadí jednotlivci'!O43, "")</f>
        <v/>
      </c>
      <c r="T43" t="str">
        <f>IF(AND($R43 &lt;&gt;"", 'Pomocné pořadí jednotlivci'!$S43 &gt;1),  "Rozstřel: "&amp; ('Pomocné pořadí jednotlivci'!$S43) &amp;" o " &amp; S43 &amp; ". - " &amp; ($S43 + 'Pomocné pořadí jednotlivci'!$S43 - 1) &amp; ". místo","")</f>
        <v/>
      </c>
      <c r="U43" t="str">
        <f t="shared" si="0"/>
        <v/>
      </c>
      <c r="V43" t="str">
        <f t="shared" si="3"/>
        <v/>
      </c>
    </row>
    <row r="44" spans="1:22" x14ac:dyDescent="0.25">
      <c r="A44" s="12" t="str">
        <f t="shared" si="1"/>
        <v/>
      </c>
      <c r="B44" s="13" t="str">
        <f>IF($A44&lt;&gt;"",1+INT(($A44-1)/Nastavení!$B$2),"")</f>
        <v/>
      </c>
      <c r="C44" s="32"/>
      <c r="D44" s="4"/>
      <c r="E44" s="66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13" t="str">
        <f t="shared" si="2"/>
        <v/>
      </c>
      <c r="S44" s="13" t="str">
        <f>IF(AND(COUNT(F44:O44) &gt; 0, C44&lt;&gt;"MZ"), 'Pomocné pořadí jednotlivci'!O44, "")</f>
        <v/>
      </c>
      <c r="T44" t="str">
        <f>IF(AND($R44 &lt;&gt;"", 'Pomocné pořadí jednotlivci'!$S44 &gt;1),  "Rozstřel: "&amp; ('Pomocné pořadí jednotlivci'!$S44) &amp;" o " &amp; S44 &amp; ". - " &amp; ($S44 + 'Pomocné pořadí jednotlivci'!$S44 - 1) &amp; ". místo","")</f>
        <v/>
      </c>
      <c r="U44" t="str">
        <f t="shared" si="0"/>
        <v/>
      </c>
      <c r="V44" t="str">
        <f t="shared" si="3"/>
        <v/>
      </c>
    </row>
    <row r="45" spans="1:22" x14ac:dyDescent="0.25">
      <c r="A45" s="12" t="str">
        <f t="shared" si="1"/>
        <v/>
      </c>
      <c r="B45" s="13" t="str">
        <f>IF($A45&lt;&gt;"",1+INT(($A45-1)/Nastavení!$B$2),"")</f>
        <v/>
      </c>
      <c r="C45" s="32"/>
      <c r="D45" s="4"/>
      <c r="E45" s="78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  <c r="R45" s="13" t="str">
        <f t="shared" si="2"/>
        <v/>
      </c>
      <c r="S45" s="13" t="str">
        <f>IF(AND(COUNT(F45:O45) &gt; 0, C45&lt;&gt;"MZ"), 'Pomocné pořadí jednotlivci'!O45, "")</f>
        <v/>
      </c>
      <c r="T45" t="str">
        <f>IF(AND($R45 &lt;&gt;"", 'Pomocné pořadí jednotlivci'!$S45 &gt;1),  "Rozstřel: "&amp; ('Pomocné pořadí jednotlivci'!$S45) &amp;" o " &amp; S45 &amp; ". - " &amp; ($S45 + 'Pomocné pořadí jednotlivci'!$S45 - 1) &amp; ". místo","")</f>
        <v/>
      </c>
      <c r="U45" t="str">
        <f t="shared" si="0"/>
        <v/>
      </c>
      <c r="V45" t="str">
        <f t="shared" si="3"/>
        <v/>
      </c>
    </row>
    <row r="46" spans="1:22" x14ac:dyDescent="0.25">
      <c r="A46" s="12" t="str">
        <f t="shared" si="1"/>
        <v/>
      </c>
      <c r="B46" s="13" t="str">
        <f>IF($A46&lt;&gt;"",1+INT(($A46-1)/Nastavení!$B$2),"")</f>
        <v/>
      </c>
      <c r="C46" s="32"/>
      <c r="D46" s="4"/>
      <c r="E46" s="78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13" t="str">
        <f t="shared" si="2"/>
        <v/>
      </c>
      <c r="S46" s="13" t="str">
        <f>IF(AND(COUNT(F46:O46) &gt; 0, C46&lt;&gt;"MZ"), 'Pomocné pořadí jednotlivci'!O46, "")</f>
        <v/>
      </c>
      <c r="T46" t="str">
        <f>IF(AND($R46 &lt;&gt;"", 'Pomocné pořadí jednotlivci'!$S46 &gt;1),  "Rozstřel: "&amp; ('Pomocné pořadí jednotlivci'!$S46) &amp;" o " &amp; S46 &amp; ". - " &amp; ($S46 + 'Pomocné pořadí jednotlivci'!$S46 - 1) &amp; ". místo","")</f>
        <v/>
      </c>
      <c r="U46" t="str">
        <f t="shared" si="0"/>
        <v/>
      </c>
      <c r="V46" t="str">
        <f t="shared" si="3"/>
        <v/>
      </c>
    </row>
    <row r="47" spans="1:22" x14ac:dyDescent="0.25">
      <c r="A47" s="12" t="str">
        <f t="shared" si="1"/>
        <v/>
      </c>
      <c r="B47" s="13" t="str">
        <f>IF($A47&lt;&gt;"",1+INT(($A47-1)/Nastavení!$B$2),"")</f>
        <v/>
      </c>
      <c r="C47" s="32"/>
      <c r="D47" s="4"/>
      <c r="E47" s="78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/>
      <c r="R47" s="13" t="str">
        <f t="shared" si="2"/>
        <v/>
      </c>
      <c r="S47" s="13" t="str">
        <f>IF(AND(COUNT(F47:O47) &gt; 0, C47&lt;&gt;"MZ"), 'Pomocné pořadí jednotlivci'!O47, "")</f>
        <v/>
      </c>
      <c r="T47" t="str">
        <f>IF(AND($R47 &lt;&gt;"", 'Pomocné pořadí jednotlivci'!$S47 &gt;1),  "Rozstřel: "&amp; ('Pomocné pořadí jednotlivci'!$S47) &amp;" o " &amp; S47 &amp; ". - " &amp; ($S47 + 'Pomocné pořadí jednotlivci'!$S47 - 1) &amp; ". místo","")</f>
        <v/>
      </c>
      <c r="U47" t="str">
        <f t="shared" si="0"/>
        <v/>
      </c>
      <c r="V47" t="str">
        <f t="shared" si="3"/>
        <v/>
      </c>
    </row>
    <row r="48" spans="1:22" x14ac:dyDescent="0.25">
      <c r="A48" s="12" t="str">
        <f t="shared" si="1"/>
        <v/>
      </c>
      <c r="B48" s="13" t="str">
        <f>IF($A48&lt;&gt;"",1+INT(($A48-1)/Nastavení!$B$2),"")</f>
        <v/>
      </c>
      <c r="C48" s="32"/>
      <c r="D48" s="4"/>
      <c r="E48" s="78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13" t="str">
        <f t="shared" si="2"/>
        <v/>
      </c>
      <c r="S48" s="13" t="str">
        <f>IF(AND(COUNT(F48:O48) &gt; 0, C48&lt;&gt;"MZ"), 'Pomocné pořadí jednotlivci'!O48, "")</f>
        <v/>
      </c>
      <c r="T48" t="str">
        <f>IF(AND($R48 &lt;&gt;"", 'Pomocné pořadí jednotlivci'!$S48 &gt;1),  "Rozstřel: "&amp; ('Pomocné pořadí jednotlivci'!$S48) &amp;" o " &amp; S48 &amp; ". - " &amp; ($S48 + 'Pomocné pořadí jednotlivci'!$S48 - 1) &amp; ". místo","")</f>
        <v/>
      </c>
      <c r="U48" t="str">
        <f t="shared" si="0"/>
        <v/>
      </c>
      <c r="V48" t="str">
        <f t="shared" si="3"/>
        <v/>
      </c>
    </row>
    <row r="49" spans="1:22" x14ac:dyDescent="0.25">
      <c r="A49" s="12" t="str">
        <f t="shared" si="1"/>
        <v/>
      </c>
      <c r="B49" s="13" t="str">
        <f>IF($A49&lt;&gt;"",1+INT(($A49-1)/Nastavení!$B$2),"")</f>
        <v/>
      </c>
      <c r="C49" s="32"/>
      <c r="D49" s="4"/>
      <c r="E49" s="78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13" t="str">
        <f t="shared" si="2"/>
        <v/>
      </c>
      <c r="S49" s="13" t="str">
        <f>IF(AND(COUNT(F49:O49) &gt; 0, C49&lt;&gt;"MZ"), 'Pomocné pořadí jednotlivci'!O49, "")</f>
        <v/>
      </c>
      <c r="T49" t="str">
        <f>IF(AND($R49 &lt;&gt;"", 'Pomocné pořadí jednotlivci'!$S49 &gt;1),  "Rozstřel: "&amp; ('Pomocné pořadí jednotlivci'!$S49) &amp;" o " &amp; S49 &amp; ". - " &amp; ($S49 + 'Pomocné pořadí jednotlivci'!$S49 - 1) &amp; ". místo","")</f>
        <v/>
      </c>
      <c r="U49" t="str">
        <f t="shared" si="0"/>
        <v/>
      </c>
      <c r="V49" t="str">
        <f t="shared" si="3"/>
        <v/>
      </c>
    </row>
    <row r="50" spans="1:22" x14ac:dyDescent="0.25">
      <c r="A50" s="12" t="str">
        <f t="shared" si="1"/>
        <v/>
      </c>
      <c r="B50" s="13" t="str">
        <f>IF($A50&lt;&gt;"",1+INT(($A50-1)/Nastavení!$B$2),"")</f>
        <v/>
      </c>
      <c r="C50" s="32"/>
      <c r="D50" s="4"/>
      <c r="E50" s="78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4"/>
      <c r="R50" s="13" t="str">
        <f t="shared" si="2"/>
        <v/>
      </c>
      <c r="S50" s="13" t="str">
        <f>IF(AND(COUNT(F50:O50) &gt; 0, C50&lt;&gt;"MZ"), 'Pomocné pořadí jednotlivci'!O50, "")</f>
        <v/>
      </c>
      <c r="T50" t="str">
        <f>IF(AND($R50 &lt;&gt;"", 'Pomocné pořadí jednotlivci'!$S50 &gt;1),  "Rozstřel: "&amp; ('Pomocné pořadí jednotlivci'!$S50) &amp;" o " &amp; S50 &amp; ". - " &amp; ($S50 + 'Pomocné pořadí jednotlivci'!$S50 - 1) &amp; ". místo","")</f>
        <v/>
      </c>
      <c r="U50" t="str">
        <f t="shared" si="0"/>
        <v/>
      </c>
      <c r="V50" t="str">
        <f t="shared" si="3"/>
        <v/>
      </c>
    </row>
    <row r="51" spans="1:22" x14ac:dyDescent="0.25">
      <c r="A51" s="12" t="str">
        <f t="shared" si="1"/>
        <v/>
      </c>
      <c r="B51" s="13" t="str">
        <f>IF($A51&lt;&gt;"",1+INT(($A51-1)/Nastavení!$B$2),"")</f>
        <v/>
      </c>
      <c r="C51" s="32"/>
      <c r="D51" s="4"/>
      <c r="E51" s="78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4"/>
      <c r="R51" s="13" t="str">
        <f t="shared" si="2"/>
        <v/>
      </c>
      <c r="S51" s="13" t="str">
        <f>IF(AND(COUNT(F51:O51) &gt; 0, C51&lt;&gt;"MZ"), 'Pomocné pořadí jednotlivci'!O51, "")</f>
        <v/>
      </c>
      <c r="T51" t="str">
        <f>IF(AND($R51 &lt;&gt;"", 'Pomocné pořadí jednotlivci'!$S51 &gt;1),  "Rozstřel: "&amp; ('Pomocné pořadí jednotlivci'!$S51) &amp;" o " &amp; S51 &amp; ". - " &amp; ($S51 + 'Pomocné pořadí jednotlivci'!$S51 - 1) &amp; ". místo","")</f>
        <v/>
      </c>
      <c r="U51" t="str">
        <f t="shared" si="0"/>
        <v/>
      </c>
      <c r="V51" t="str">
        <f t="shared" si="3"/>
        <v/>
      </c>
    </row>
    <row r="52" spans="1:22" x14ac:dyDescent="0.25">
      <c r="A52" s="12" t="str">
        <f t="shared" si="1"/>
        <v/>
      </c>
      <c r="B52" s="13" t="str">
        <f>IF($A52&lt;&gt;"",1+INT(($A52-1)/Nastavení!$B$2),"")</f>
        <v/>
      </c>
      <c r="C52" s="32"/>
      <c r="D52" s="4"/>
      <c r="E52" s="78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4"/>
      <c r="R52" s="13" t="str">
        <f t="shared" si="2"/>
        <v/>
      </c>
      <c r="S52" s="13" t="str">
        <f>IF(AND(COUNT(F52:O52) &gt; 0, C52&lt;&gt;"MZ"), 'Pomocné pořadí jednotlivci'!O52, "")</f>
        <v/>
      </c>
      <c r="T52" t="str">
        <f>IF(AND($R52 &lt;&gt;"", 'Pomocné pořadí jednotlivci'!$S52 &gt;1),  "Rozstřel: "&amp; ('Pomocné pořadí jednotlivci'!$S52) &amp;" o " &amp; S52 &amp; ". - " &amp; ($S52 + 'Pomocné pořadí jednotlivci'!$S52 - 1) &amp; ". místo","")</f>
        <v/>
      </c>
      <c r="U52" t="str">
        <f t="shared" si="0"/>
        <v/>
      </c>
      <c r="V52" t="str">
        <f t="shared" si="3"/>
        <v/>
      </c>
    </row>
    <row r="53" spans="1:22" x14ac:dyDescent="0.25">
      <c r="A53" s="12" t="str">
        <f t="shared" si="1"/>
        <v/>
      </c>
      <c r="B53" s="13" t="str">
        <f>IF($A53&lt;&gt;"",1+INT(($A53-1)/Nastavení!$B$2),"")</f>
        <v/>
      </c>
      <c r="C53" s="32"/>
      <c r="D53" s="4"/>
      <c r="E53" s="78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4"/>
      <c r="R53" s="13" t="str">
        <f t="shared" si="2"/>
        <v/>
      </c>
      <c r="S53" s="13" t="str">
        <f>IF(AND(COUNT(F53:O53) &gt; 0, C53&lt;&gt;"MZ"), 'Pomocné pořadí jednotlivci'!O53, "")</f>
        <v/>
      </c>
      <c r="T53" t="str">
        <f>IF(AND($R53 &lt;&gt;"", 'Pomocné pořadí jednotlivci'!$S53 &gt;1),  "Rozstřel: "&amp; ('Pomocné pořadí jednotlivci'!$S53) &amp;" o " &amp; S53 &amp; ". - " &amp; ($S53 + 'Pomocné pořadí jednotlivci'!$S53 - 1) &amp; ". místo","")</f>
        <v/>
      </c>
      <c r="U53" t="str">
        <f t="shared" si="0"/>
        <v/>
      </c>
      <c r="V53" t="str">
        <f t="shared" si="3"/>
        <v/>
      </c>
    </row>
    <row r="54" spans="1:22" x14ac:dyDescent="0.25">
      <c r="A54" s="12" t="str">
        <f t="shared" si="1"/>
        <v/>
      </c>
      <c r="B54" s="13" t="str">
        <f>IF($A54&lt;&gt;"",1+INT(($A54-1)/Nastavení!$B$2),"")</f>
        <v/>
      </c>
      <c r="C54" s="32"/>
      <c r="D54" s="4"/>
      <c r="E54" s="78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4"/>
      <c r="R54" s="13" t="str">
        <f t="shared" si="2"/>
        <v/>
      </c>
      <c r="S54" s="13" t="str">
        <f>IF(AND(COUNT(F54:O54) &gt; 0, C54&lt;&gt;"MZ"), 'Pomocné pořadí jednotlivci'!O54, "")</f>
        <v/>
      </c>
      <c r="T54" t="str">
        <f>IF(AND($R54 &lt;&gt;"", 'Pomocné pořadí jednotlivci'!$S54 &gt;1),  "Rozstřel: "&amp; ('Pomocné pořadí jednotlivci'!$S54) &amp;" o " &amp; S54 &amp; ". - " &amp; ($S54 + 'Pomocné pořadí jednotlivci'!$S54 - 1) &amp; ". místo","")</f>
        <v/>
      </c>
      <c r="U54" t="str">
        <f t="shared" si="0"/>
        <v/>
      </c>
      <c r="V54" t="str">
        <f t="shared" si="3"/>
        <v/>
      </c>
    </row>
    <row r="55" spans="1:22" x14ac:dyDescent="0.25">
      <c r="A55" s="12" t="str">
        <f t="shared" si="1"/>
        <v/>
      </c>
      <c r="B55" s="13" t="str">
        <f>IF($A55&lt;&gt;"",1+INT(($A55-1)/Nastavení!$B$2),"")</f>
        <v/>
      </c>
      <c r="C55" s="32"/>
      <c r="D55" s="4"/>
      <c r="E55" s="78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4"/>
      <c r="R55" s="13" t="str">
        <f t="shared" si="2"/>
        <v/>
      </c>
      <c r="S55" s="13" t="str">
        <f>IF(AND(COUNT(F55:O55) &gt; 0, C55&lt;&gt;"MZ"), 'Pomocné pořadí jednotlivci'!O55, "")</f>
        <v/>
      </c>
      <c r="T55" t="str">
        <f>IF(AND($R55 &lt;&gt;"", 'Pomocné pořadí jednotlivci'!$S55 &gt;1),  "Rozstřel: "&amp; ('Pomocné pořadí jednotlivci'!$S55) &amp;" o " &amp; S55 &amp; ". - " &amp; ($S55 + 'Pomocné pořadí jednotlivci'!$S55 - 1) &amp; ". místo","")</f>
        <v/>
      </c>
      <c r="U55" t="str">
        <f t="shared" si="0"/>
        <v/>
      </c>
      <c r="V55" t="str">
        <f t="shared" si="3"/>
        <v/>
      </c>
    </row>
    <row r="56" spans="1:22" x14ac:dyDescent="0.25">
      <c r="A56" s="12" t="str">
        <f t="shared" si="1"/>
        <v/>
      </c>
      <c r="B56" s="13" t="str">
        <f>IF($A56&lt;&gt;"",1+INT(($A56-1)/Nastavení!$B$2),"")</f>
        <v/>
      </c>
      <c r="C56" s="32"/>
      <c r="D56" s="4"/>
      <c r="E56" s="78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4"/>
      <c r="R56" s="13" t="str">
        <f t="shared" si="2"/>
        <v/>
      </c>
      <c r="S56" s="13" t="str">
        <f>IF(AND(COUNT(F56:O56) &gt; 0, C56&lt;&gt;"MZ"), 'Pomocné pořadí jednotlivci'!O56, "")</f>
        <v/>
      </c>
      <c r="T56" t="str">
        <f>IF(AND($R56 &lt;&gt;"", 'Pomocné pořadí jednotlivci'!$S56 &gt;1),  "Rozstřel: "&amp; ('Pomocné pořadí jednotlivci'!$S56) &amp;" o " &amp; S56 &amp; ". - " &amp; ($S56 + 'Pomocné pořadí jednotlivci'!$S56 - 1) &amp; ". místo","")</f>
        <v/>
      </c>
      <c r="U56" t="str">
        <f t="shared" si="0"/>
        <v/>
      </c>
      <c r="V56" t="str">
        <f t="shared" si="3"/>
        <v/>
      </c>
    </row>
    <row r="57" spans="1:22" x14ac:dyDescent="0.25">
      <c r="A57" s="12" t="str">
        <f t="shared" si="1"/>
        <v/>
      </c>
      <c r="B57" s="13" t="str">
        <f>IF($A57&lt;&gt;"",1+INT(($A57-1)/Nastavení!$B$2),"")</f>
        <v/>
      </c>
      <c r="C57" s="32"/>
      <c r="D57" s="4"/>
      <c r="E57" s="78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4"/>
      <c r="R57" s="13" t="str">
        <f t="shared" si="2"/>
        <v/>
      </c>
      <c r="S57" s="13" t="str">
        <f>IF(AND(COUNT(F57:O57) &gt; 0, C57&lt;&gt;"MZ"), 'Pomocné pořadí jednotlivci'!O57, "")</f>
        <v/>
      </c>
      <c r="T57" t="str">
        <f>IF(AND($R57 &lt;&gt;"", 'Pomocné pořadí jednotlivci'!$S57 &gt;1),  "Rozstřel: "&amp; ('Pomocné pořadí jednotlivci'!$S57) &amp;" o " &amp; S57 &amp; ". - " &amp; ($S57 + 'Pomocné pořadí jednotlivci'!$S57 - 1) &amp; ". místo","")</f>
        <v/>
      </c>
      <c r="U57" t="str">
        <f t="shared" si="0"/>
        <v/>
      </c>
      <c r="V57" t="str">
        <f t="shared" si="3"/>
        <v/>
      </c>
    </row>
    <row r="58" spans="1:22" x14ac:dyDescent="0.25">
      <c r="A58" s="12" t="str">
        <f t="shared" si="1"/>
        <v/>
      </c>
      <c r="B58" s="13" t="str">
        <f>IF($A58&lt;&gt;"",1+INT(($A58-1)/Nastavení!$B$2),"")</f>
        <v/>
      </c>
      <c r="C58" s="32"/>
      <c r="D58" s="4"/>
      <c r="E58" s="78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4"/>
      <c r="R58" s="13" t="str">
        <f t="shared" si="2"/>
        <v/>
      </c>
      <c r="S58" s="13" t="str">
        <f>IF(AND(COUNT(F58:O58) &gt; 0, C58&lt;&gt;"MZ"), 'Pomocné pořadí jednotlivci'!O58, "")</f>
        <v/>
      </c>
      <c r="T58" t="str">
        <f>IF(AND($R58 &lt;&gt;"", 'Pomocné pořadí jednotlivci'!$S58 &gt;1),  "Rozstřel: "&amp; ('Pomocné pořadí jednotlivci'!$S58) &amp;" o " &amp; S58 &amp; ". - " &amp; ($S58 + 'Pomocné pořadí jednotlivci'!$S58 - 1) &amp; ". místo","")</f>
        <v/>
      </c>
      <c r="U58" t="str">
        <f t="shared" si="0"/>
        <v/>
      </c>
      <c r="V58" t="str">
        <f t="shared" si="3"/>
        <v/>
      </c>
    </row>
    <row r="59" spans="1:22" x14ac:dyDescent="0.25">
      <c r="A59" s="12" t="str">
        <f t="shared" si="1"/>
        <v/>
      </c>
      <c r="B59" s="13" t="str">
        <f>IF($A59&lt;&gt;"",1+INT(($A59-1)/Nastavení!$B$2),"")</f>
        <v/>
      </c>
      <c r="C59" s="32"/>
      <c r="D59" s="4"/>
      <c r="E59" s="78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4"/>
      <c r="R59" s="13" t="str">
        <f t="shared" si="2"/>
        <v/>
      </c>
      <c r="S59" s="13" t="str">
        <f>IF(AND(COUNT(F59:O59) &gt; 0, C59&lt;&gt;"MZ"), 'Pomocné pořadí jednotlivci'!O59, "")</f>
        <v/>
      </c>
      <c r="T59" t="str">
        <f>IF(AND($R59 &lt;&gt;"", 'Pomocné pořadí jednotlivci'!$S59 &gt;1),  "Rozstřel: "&amp; ('Pomocné pořadí jednotlivci'!$S59) &amp;" o " &amp; S59 &amp; ". - " &amp; ($S59 + 'Pomocné pořadí jednotlivci'!$S59 - 1) &amp; ". místo","")</f>
        <v/>
      </c>
      <c r="U59" t="str">
        <f t="shared" si="0"/>
        <v/>
      </c>
      <c r="V59" t="str">
        <f t="shared" si="3"/>
        <v/>
      </c>
    </row>
    <row r="60" spans="1:22" x14ac:dyDescent="0.25">
      <c r="A60" s="12" t="str">
        <f t="shared" si="1"/>
        <v/>
      </c>
      <c r="B60" s="13" t="str">
        <f>IF($A60&lt;&gt;"",1+INT(($A60-1)/Nastavení!$B$2),"")</f>
        <v/>
      </c>
      <c r="C60" s="32"/>
      <c r="D60" s="4"/>
      <c r="E60" s="78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4"/>
      <c r="R60" s="13" t="str">
        <f t="shared" si="2"/>
        <v/>
      </c>
      <c r="S60" s="13" t="str">
        <f>IF(AND(COUNT(F60:O60) &gt; 0, C60&lt;&gt;"MZ"), 'Pomocné pořadí jednotlivci'!O60, "")</f>
        <v/>
      </c>
      <c r="T60" t="str">
        <f>IF(AND($R60 &lt;&gt;"", 'Pomocné pořadí jednotlivci'!$S60 &gt;1),  "Rozstřel: "&amp; ('Pomocné pořadí jednotlivci'!$S60) &amp;" o " &amp; S60 &amp; ". - " &amp; ($S60 + 'Pomocné pořadí jednotlivci'!$S60 - 1) &amp; ". místo","")</f>
        <v/>
      </c>
      <c r="U60" t="str">
        <f t="shared" si="0"/>
        <v/>
      </c>
      <c r="V60" t="str">
        <f t="shared" si="3"/>
        <v/>
      </c>
    </row>
    <row r="61" spans="1:22" x14ac:dyDescent="0.25">
      <c r="A61" s="12" t="str">
        <f t="shared" si="1"/>
        <v/>
      </c>
      <c r="B61" s="13" t="str">
        <f>IF($A61&lt;&gt;"",1+INT(($A61-1)/Nastavení!$B$2),"")</f>
        <v/>
      </c>
      <c r="C61" s="32"/>
      <c r="D61" s="4"/>
      <c r="E61" s="78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4"/>
      <c r="R61" s="13" t="str">
        <f t="shared" si="2"/>
        <v/>
      </c>
      <c r="S61" s="13" t="str">
        <f>IF(AND(COUNT(F61:O61) &gt; 0, C61&lt;&gt;"MZ"), 'Pomocné pořadí jednotlivci'!O61, "")</f>
        <v/>
      </c>
      <c r="T61" t="str">
        <f>IF(AND($R61 &lt;&gt;"", 'Pomocné pořadí jednotlivci'!$S61 &gt;1),  "Rozstřel: "&amp; ('Pomocné pořadí jednotlivci'!$S61) &amp;" o " &amp; S61 &amp; ". - " &amp; ($S61 + 'Pomocné pořadí jednotlivci'!$S61 - 1) &amp; ". místo","")</f>
        <v/>
      </c>
      <c r="U61" t="str">
        <f t="shared" si="0"/>
        <v/>
      </c>
      <c r="V61" t="str">
        <f t="shared" si="3"/>
        <v/>
      </c>
    </row>
    <row r="62" spans="1:22" x14ac:dyDescent="0.25">
      <c r="A62" s="12" t="str">
        <f t="shared" si="1"/>
        <v/>
      </c>
      <c r="B62" s="13" t="str">
        <f>IF($A62&lt;&gt;"",1+INT(($A62-1)/Nastavení!$B$2),"")</f>
        <v/>
      </c>
      <c r="C62" s="32"/>
      <c r="D62" s="4"/>
      <c r="E62" s="78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4"/>
      <c r="R62" s="13" t="str">
        <f t="shared" si="2"/>
        <v/>
      </c>
      <c r="S62" s="13" t="str">
        <f>IF(AND(COUNT(F62:O62) &gt; 0, C62&lt;&gt;"MZ"), 'Pomocné pořadí jednotlivci'!O62, "")</f>
        <v/>
      </c>
      <c r="T62" t="str">
        <f>IF(AND($R62 &lt;&gt;"", 'Pomocné pořadí jednotlivci'!$S62 &gt;1),  "Rozstřel: "&amp; ('Pomocné pořadí jednotlivci'!$S62) &amp;" o " &amp; S62 &amp; ". - " &amp; ($S62 + 'Pomocné pořadí jednotlivci'!$S62 - 1) &amp; ". místo","")</f>
        <v/>
      </c>
      <c r="U62" t="str">
        <f t="shared" si="0"/>
        <v/>
      </c>
      <c r="V62" t="str">
        <f t="shared" si="3"/>
        <v/>
      </c>
    </row>
    <row r="63" spans="1:22" x14ac:dyDescent="0.25">
      <c r="A63" s="12" t="str">
        <f t="shared" si="1"/>
        <v/>
      </c>
      <c r="B63" s="13" t="str">
        <f>IF($A63&lt;&gt;"",1+INT(($A63-1)/Nastavení!$B$2),"")</f>
        <v/>
      </c>
      <c r="C63" s="32"/>
      <c r="D63" s="4"/>
      <c r="E63" s="78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4"/>
      <c r="R63" s="13" t="str">
        <f t="shared" si="2"/>
        <v/>
      </c>
      <c r="S63" s="13" t="str">
        <f>IF(AND(COUNT(F63:O63) &gt; 0, C63&lt;&gt;"MZ"), 'Pomocné pořadí jednotlivci'!O63, "")</f>
        <v/>
      </c>
      <c r="T63" t="str">
        <f>IF(AND($R63 &lt;&gt;"", 'Pomocné pořadí jednotlivci'!$S63 &gt;1),  "Rozstřel: "&amp; ('Pomocné pořadí jednotlivci'!$S63) &amp;" o " &amp; S63 &amp; ". - " &amp; ($S63 + 'Pomocné pořadí jednotlivci'!$S63 - 1) &amp; ". místo","")</f>
        <v/>
      </c>
      <c r="U63" t="str">
        <f t="shared" si="0"/>
        <v/>
      </c>
      <c r="V63" t="str">
        <f t="shared" si="3"/>
        <v/>
      </c>
    </row>
    <row r="64" spans="1:22" x14ac:dyDescent="0.25">
      <c r="A64" s="12" t="str">
        <f t="shared" si="1"/>
        <v/>
      </c>
      <c r="B64" s="13" t="str">
        <f>IF($A64&lt;&gt;"",1+INT(($A64-1)/Nastavení!$B$2),"")</f>
        <v/>
      </c>
      <c r="C64" s="32"/>
      <c r="D64" s="4"/>
      <c r="E64" s="78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4"/>
      <c r="R64" s="13" t="str">
        <f t="shared" si="2"/>
        <v/>
      </c>
      <c r="S64" s="13" t="str">
        <f>IF(AND(COUNT(F64:O64) &gt; 0, C64&lt;&gt;"MZ"), 'Pomocné pořadí jednotlivci'!O64, "")</f>
        <v/>
      </c>
      <c r="T64" t="str">
        <f>IF(AND($R64 &lt;&gt;"", 'Pomocné pořadí jednotlivci'!$S64 &gt;1),  "Rozstřel: "&amp; ('Pomocné pořadí jednotlivci'!$S64) &amp;" o " &amp; S64 &amp; ". - " &amp; ($S64 + 'Pomocné pořadí jednotlivci'!$S64 - 1) &amp; ". místo","")</f>
        <v/>
      </c>
      <c r="U64" t="str">
        <f t="shared" si="0"/>
        <v/>
      </c>
      <c r="V64" t="str">
        <f t="shared" si="3"/>
        <v/>
      </c>
    </row>
    <row r="65" spans="1:22" x14ac:dyDescent="0.25">
      <c r="A65" s="12" t="str">
        <f t="shared" si="1"/>
        <v/>
      </c>
      <c r="B65" s="13" t="str">
        <f>IF($A65&lt;&gt;"",1+INT(($A65-1)/Nastavení!$B$2),"")</f>
        <v/>
      </c>
      <c r="C65" s="32"/>
      <c r="D65" s="4"/>
      <c r="E65" s="78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4"/>
      <c r="R65" s="13" t="str">
        <f t="shared" si="2"/>
        <v/>
      </c>
      <c r="S65" s="13" t="str">
        <f>IF(AND(COUNT(F65:O65) &gt; 0, C65&lt;&gt;"MZ"), 'Pomocné pořadí jednotlivci'!O65, "")</f>
        <v/>
      </c>
      <c r="T65" t="str">
        <f>IF(AND($R65 &lt;&gt;"", 'Pomocné pořadí jednotlivci'!$S65 &gt;1),  "Rozstřel: "&amp; ('Pomocné pořadí jednotlivci'!$S65) &amp;" o " &amp; S65 &amp; ". - " &amp; ($S65 + 'Pomocné pořadí jednotlivci'!$S65 - 1) &amp; ". místo","")</f>
        <v/>
      </c>
      <c r="U65" t="str">
        <f t="shared" si="0"/>
        <v/>
      </c>
      <c r="V65" t="str">
        <f t="shared" si="3"/>
        <v/>
      </c>
    </row>
    <row r="66" spans="1:22" x14ac:dyDescent="0.25">
      <c r="A66" s="12" t="str">
        <f t="shared" si="1"/>
        <v/>
      </c>
      <c r="B66" s="13" t="str">
        <f>IF($A66&lt;&gt;"",1+INT(($A66-1)/Nastavení!$B$2),"")</f>
        <v/>
      </c>
      <c r="C66" s="32"/>
      <c r="D66" s="4"/>
      <c r="E66" s="78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4"/>
      <c r="R66" s="13" t="str">
        <f t="shared" si="2"/>
        <v/>
      </c>
      <c r="S66" s="13" t="str">
        <f>IF(AND(COUNT(F66:O66) &gt; 0, C66&lt;&gt;"MZ"), 'Pomocné pořadí jednotlivci'!O66, "")</f>
        <v/>
      </c>
      <c r="T66" t="str">
        <f>IF(AND($R66 &lt;&gt;"", 'Pomocné pořadí jednotlivci'!$S66 &gt;1),  "Rozstřel: "&amp; ('Pomocné pořadí jednotlivci'!$S66) &amp;" o " &amp; S66 &amp; ". - " &amp; ($S66 + 'Pomocné pořadí jednotlivci'!$S66 - 1) &amp; ". místo","")</f>
        <v/>
      </c>
      <c r="U66" t="str">
        <f t="shared" si="0"/>
        <v/>
      </c>
      <c r="V66" t="str">
        <f t="shared" si="3"/>
        <v/>
      </c>
    </row>
    <row r="67" spans="1:22" x14ac:dyDescent="0.25">
      <c r="A67" s="12" t="str">
        <f t="shared" si="1"/>
        <v/>
      </c>
      <c r="B67" s="13" t="str">
        <f>IF($A67&lt;&gt;"",1+INT(($A67-1)/Nastavení!$B$2),"")</f>
        <v/>
      </c>
      <c r="C67" s="32"/>
      <c r="D67" s="4"/>
      <c r="E67" s="78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4"/>
      <c r="R67" s="13" t="str">
        <f t="shared" si="2"/>
        <v/>
      </c>
      <c r="S67" s="13" t="str">
        <f>IF(AND(COUNT(F67:O67) &gt; 0, C67&lt;&gt;"MZ"), 'Pomocné pořadí jednotlivci'!O67, "")</f>
        <v/>
      </c>
      <c r="T67" t="str">
        <f>IF(AND($R67 &lt;&gt;"", 'Pomocné pořadí jednotlivci'!$S67 &gt;1),  "Rozstřel: "&amp; ('Pomocné pořadí jednotlivci'!$S67) &amp;" o " &amp; S67 &amp; ". - " &amp; ($S67 + 'Pomocné pořadí jednotlivci'!$S67 - 1) &amp; ". místo","")</f>
        <v/>
      </c>
      <c r="U67" t="str">
        <f t="shared" si="0"/>
        <v/>
      </c>
      <c r="V67" t="str">
        <f t="shared" si="3"/>
        <v/>
      </c>
    </row>
    <row r="68" spans="1:22" x14ac:dyDescent="0.25">
      <c r="A68" s="12" t="str">
        <f t="shared" si="1"/>
        <v/>
      </c>
      <c r="B68" s="13" t="str">
        <f>IF($A68&lt;&gt;"",1+INT(($A68-1)/Nastavení!$B$2),"")</f>
        <v/>
      </c>
      <c r="C68" s="32"/>
      <c r="D68" s="4"/>
      <c r="E68" s="78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4"/>
      <c r="R68" s="13" t="str">
        <f t="shared" si="2"/>
        <v/>
      </c>
      <c r="S68" s="13" t="str">
        <f>IF(AND(COUNT(F68:O68) &gt; 0, C68&lt;&gt;"MZ"), 'Pomocné pořadí jednotlivci'!O68, "")</f>
        <v/>
      </c>
      <c r="T68" t="str">
        <f>IF(AND($R68 &lt;&gt;"", 'Pomocné pořadí jednotlivci'!$S68 &gt;1),  "Rozstřel: "&amp; ('Pomocné pořadí jednotlivci'!$S68) &amp;" o " &amp; S68 &amp; ". - " &amp; ($S68 + 'Pomocné pořadí jednotlivci'!$S68 - 1) &amp; ". místo","")</f>
        <v/>
      </c>
      <c r="U68" t="str">
        <f t="shared" si="0"/>
        <v/>
      </c>
      <c r="V68" t="str">
        <f t="shared" si="3"/>
        <v/>
      </c>
    </row>
    <row r="69" spans="1:22" x14ac:dyDescent="0.25">
      <c r="A69" s="12" t="str">
        <f t="shared" si="1"/>
        <v/>
      </c>
      <c r="B69" s="13" t="str">
        <f>IF($A69&lt;&gt;"",1+INT(($A69-1)/Nastavení!$B$2),"")</f>
        <v/>
      </c>
      <c r="C69" s="32"/>
      <c r="D69" s="4"/>
      <c r="E69" s="78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4"/>
      <c r="R69" s="13" t="str">
        <f t="shared" si="2"/>
        <v/>
      </c>
      <c r="S69" s="13" t="str">
        <f>IF(AND(COUNT(F69:O69) &gt; 0, C69&lt;&gt;"MZ"), 'Pomocné pořadí jednotlivci'!O69, "")</f>
        <v/>
      </c>
      <c r="T69" t="str">
        <f>IF(AND($R69 &lt;&gt;"", 'Pomocné pořadí jednotlivci'!$S69 &gt;1),  "Rozstřel: "&amp; ('Pomocné pořadí jednotlivci'!$S69) &amp;" o " &amp; S69 &amp; ". - " &amp; ($S69 + 'Pomocné pořadí jednotlivci'!$S69 - 1) &amp; ". místo","")</f>
        <v/>
      </c>
      <c r="U69" t="str">
        <f t="shared" si="0"/>
        <v/>
      </c>
      <c r="V69" t="str">
        <f t="shared" si="3"/>
        <v/>
      </c>
    </row>
    <row r="70" spans="1:22" x14ac:dyDescent="0.25">
      <c r="A70" s="12" t="str">
        <f t="shared" si="1"/>
        <v/>
      </c>
      <c r="B70" s="13" t="str">
        <f>IF($A70&lt;&gt;"",1+INT(($A70-1)/Nastavení!$B$2),"")</f>
        <v/>
      </c>
      <c r="C70" s="32"/>
      <c r="D70" s="4"/>
      <c r="E70" s="78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4"/>
      <c r="R70" s="13" t="str">
        <f t="shared" si="2"/>
        <v/>
      </c>
      <c r="S70" s="13" t="str">
        <f>IF(AND(COUNT(F70:O70) &gt; 0, C70&lt;&gt;"MZ"), 'Pomocné pořadí jednotlivci'!O70, "")</f>
        <v/>
      </c>
      <c r="T70" t="str">
        <f>IF(AND($R70 &lt;&gt;"", 'Pomocné pořadí jednotlivci'!$S70 &gt;1),  "Rozstřel: "&amp; ('Pomocné pořadí jednotlivci'!$S70) &amp;" o " &amp; S70 &amp; ". - " &amp; ($S70 + 'Pomocné pořadí jednotlivci'!$S70 - 1) &amp; ". místo","")</f>
        <v/>
      </c>
      <c r="U70" t="str">
        <f t="shared" si="0"/>
        <v/>
      </c>
      <c r="V70" t="str">
        <f t="shared" si="3"/>
        <v/>
      </c>
    </row>
    <row r="71" spans="1:22" x14ac:dyDescent="0.25">
      <c r="A71" s="12" t="str">
        <f t="shared" si="1"/>
        <v/>
      </c>
      <c r="B71" s="13" t="str">
        <f>IF($A71&lt;&gt;"",1+INT(($A71-1)/Nastavení!$B$2),"")</f>
        <v/>
      </c>
      <c r="C71" s="32"/>
      <c r="D71" s="4"/>
      <c r="E71" s="78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4"/>
      <c r="R71" s="13" t="str">
        <f t="shared" si="2"/>
        <v/>
      </c>
      <c r="S71" s="13" t="str">
        <f>IF(AND(COUNT(F71:O71) &gt; 0, C71&lt;&gt;"MZ"), 'Pomocné pořadí jednotlivci'!O71, "")</f>
        <v/>
      </c>
      <c r="T71" t="str">
        <f>IF(AND($R71 &lt;&gt;"", 'Pomocné pořadí jednotlivci'!$S71 &gt;1),  "Rozstřel: "&amp; ('Pomocné pořadí jednotlivci'!$S71) &amp;" o " &amp; S71 &amp; ". - " &amp; ($S71 + 'Pomocné pořadí jednotlivci'!$S71 - 1) &amp; ". místo","")</f>
        <v/>
      </c>
      <c r="U71" t="str">
        <f t="shared" ref="U71:U107" si="4">IF(AND($E71&lt;&gt;"",$D71&lt;&gt;""),IF($D71=$D$7,$E$7&amp;", ","")&amp;IF($D71=$D$8,$E$8&amp;", ","")&amp;IF($D71=$D$9,$E$9&amp;", ","")&amp;IF($D71=$D$10,$E$10&amp;", ","")&amp;IF($D71=$D$11,$E$11&amp;", ","")&amp;IF($D71=$D$12,$E$12&amp;", ","")&amp;IF($D71=$D$13,$E$13&amp;", ","")&amp;IF($D71=$D$14,$E$14&amp;", ","")&amp;IF($D71=$D$15,$E$15&amp;", ","")&amp;IF($D71=$D$16,$E$16&amp;", ","")&amp;IF($D71=$D$17,$E$17&amp;", ","")&amp;IF($D71=$D$18,$E$18&amp;", ","")&amp;IF($D71=$D$19,$E$19&amp;", ","")&amp;IF($D71=$D$20,$E$20&amp;", ","")&amp;IF($D71=$D$21,$E$21&amp;", ","")&amp;IF($D71=$D$22,$E$22&amp;", ","")&amp;IF($D71=$D$23,$E$23&amp;", ","")&amp;IF($D71=$D$24,$E$24&amp;", ","")&amp;IF($D71=$D$25,$E$25&amp;", ","")&amp;IF($D71=$D$26,$E$26&amp;", ","")&amp;IF($D71=$D$27,$E$27&amp;", ","")&amp;IF($D71=$D$28,$E$28&amp;", ","")&amp;IF($D71=$D$29,$E$29&amp;", ","")&amp;IF($D71=$D$30,$E$30&amp;", ","")&amp;IF($D71=$D$31,$E$31&amp;", ","")&amp;IF($D71=$D$32,$E$32&amp;", ","")&amp;IF($D71=$D$33,$E$33&amp;", ","")&amp;IF($D71=$D$34,$E$34&amp;", ","")&amp;IF($D71=$D$35,$E$35&amp;", ","")&amp;IF($D71=$D$36,$E$36&amp;", ","")&amp;IF($D71=$D$37,$E$37&amp;", ","")&amp;IF($D71=$D$38,$E$38&amp;", ","")&amp;IF($D71=$D$39,$E$39&amp;", ","")&amp;IF($D71=$D$40,$E$40&amp;", ","")&amp;IF($D71=$D$41,$E$41&amp;", ","")&amp;IF($D71=$D$42,$E$42&amp;", ","")&amp;IF($D71=$D$43,$E$43&amp;", ","")&amp;IF($D71=$D$44,$E$44&amp;", ","")&amp;IF($D71=$D$45,$E$45&amp;", ","")&amp;IF($D71=$D$46,$E$46&amp;", ","")&amp;IF($D71=$D$47,$E$47&amp;", ","")&amp;IF($D71=$D$48,$E$48&amp;", ","")&amp;IF($D71=$D$49,$E$49&amp;", ","")&amp;IF($D71=$D$50,$E$50&amp;", ","")&amp;IF($D71=$D$51,$E$51&amp;", ","")&amp;IF($D71=$D$52,$E$52&amp;", ","")&amp;IF($D71=$D$53,$E$53&amp;", ","")&amp;IF($D71=$D$54,$E$54&amp;", ","")&amp;IF($D71=$D$55,$E$55&amp;", ","")&amp;IF($D71=$D$56,$E$56&amp;", ","")&amp;IF($D71=$D$57,$E$57&amp;", ","")&amp;IF($D71=$D$58,$E$58&amp;", ","")&amp;IF($D71=$D$59,$E$59&amp;", ","")&amp;IF($D71=$D$60,$E$60&amp;", ","")&amp;IF($D71=$D$61,$E$61&amp;", ","")&amp;IF($D71=$D$62,$E$62&amp;", ","")&amp;IF($D71=$D$63,$E$63&amp;", ","")&amp;IF($D71=$D$64,$E$64&amp;", ","")&amp;IF($D71=$D$65,$E$65&amp;", ","")&amp;IF($D71=$D$66,$E$66&amp;", ","")&amp;IF($D71=$D$67,$E$67&amp;", ","")&amp;IF($D71=$D$68,$E$68&amp;", ","")&amp;IF($D71=$D$69,$E$69&amp;", ","")&amp;IF($D71=$D$70,$E$70&amp;", ","")&amp;IF($D71=$D$71,$E$71&amp;", ","")&amp;IF($D71=$D$72,$E$72&amp;", ","")&amp;IF($D71=$D$73,$E$73&amp;", ","")&amp;IF($D71=$D$74,$E$74&amp;", ","")&amp;IF($D71=$D$75,$E$75&amp;", ","")&amp;IF($D71=$D$76,$E$76&amp;", ","")&amp;IF($D71=$D$77,$E$77&amp;", ","")&amp;IF($D71=$D$78,$E$78&amp;", ","")&amp;IF($D71=$D$79,$E$79&amp;", ","")&amp;IF($D71=$D$80,$E$80&amp;", ","")&amp;IF($D71=$D$81,$E$81&amp;", ","")&amp;IF($D71=$D$82,$E$82&amp;", ","")&amp;IF($D71=$D$83,$E$83&amp;", ","")&amp;IF($D71=$D$84,$E$84&amp;", ","")&amp;IF($D71=$D$85,$E$85&amp;", ","")&amp;IF($D71=$D$86,$E$86&amp;", ","")&amp;IF($D71=$D$87,$E$87&amp;", ","")&amp;IF($D71=$D$88,$E$88&amp;", ","")&amp;IF($D71=$D$89,$E$89&amp;", ","")&amp;IF($D71=$D$90,$E$90&amp;", ","")&amp;IF($D71=$D$91,$E$91&amp;", ","")&amp;IF($D71=$D$92,$E$92&amp;", ","")&amp;IF($D71=$D$93,$E$93&amp;", ","")&amp;IF($D71=$D$94,$E$94&amp;", ","")&amp;IF($D71=$D$95,$E$95&amp;", ","")&amp;IF($D71=$D$96,$E$96&amp;", ","")&amp;IF($D71=$D$97,$E$97&amp;", ","")&amp;IF($D71=$D$98,$E$98&amp;", ","")&amp;IF($D71=$D$99,$E$99&amp;", ","")&amp;IF($D71=$D$100,$E$100&amp;", ","")&amp;IF($D71=$D$101,$E$101&amp;", ","")&amp;IF($D71=$D$102,$E$102&amp;", ","")&amp;IF($D71=$D$103,$E$103&amp;", ","")&amp;IF($D71=$D$104,$E$104&amp;", ","")&amp;IF($D71=$D$105,$E$105&amp;", ","")&amp;IF($D71=$D$106,$E$106&amp;", ","")&amp;IF($D71=$D$107,$E$107&amp;", ",""),"")</f>
        <v/>
      </c>
      <c r="V71" t="str">
        <f t="shared" si="3"/>
        <v/>
      </c>
    </row>
    <row r="72" spans="1:22" x14ac:dyDescent="0.25">
      <c r="A72" s="12" t="str">
        <f t="shared" ref="A72:A107" si="5">IF(LEN(TRIM($E72)) &lt;&gt; 0, ROW()-6, "")</f>
        <v/>
      </c>
      <c r="B72" s="13" t="str">
        <f>IF($A72&lt;&gt;"",1+INT(($A72-1)/Nastavení!$B$2),"")</f>
        <v/>
      </c>
      <c r="C72" s="32"/>
      <c r="D72" s="4"/>
      <c r="E72" s="78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4"/>
      <c r="R72" s="13" t="str">
        <f t="shared" ref="R72:R107" si="6">IF(AND($A72&lt;&gt;"",COUNT(F72:O72) &gt; 0), SUM($F72:$P72),"")</f>
        <v/>
      </c>
      <c r="S72" s="13" t="str">
        <f>IF(AND(COUNT(F72:O72) &gt; 0, C72&lt;&gt;"MZ"), 'Pomocné pořadí jednotlivci'!O72, "")</f>
        <v/>
      </c>
      <c r="T72" t="str">
        <f>IF(AND($R72 &lt;&gt;"", 'Pomocné pořadí jednotlivci'!$S72 &gt;1),  "Rozstřel: "&amp; ('Pomocné pořadí jednotlivci'!$S72) &amp;" o " &amp; S72 &amp; ". - " &amp; ($S72 + 'Pomocné pořadí jednotlivci'!$S72 - 1) &amp; ". místo","")</f>
        <v/>
      </c>
      <c r="U72" t="str">
        <f t="shared" si="4"/>
        <v/>
      </c>
      <c r="V72" t="str">
        <f t="shared" ref="V72:V107" si="7">IF($U72&lt;&gt;"",LEFT($U72, LEN($U72)-2),"")</f>
        <v/>
      </c>
    </row>
    <row r="73" spans="1:22" x14ac:dyDescent="0.25">
      <c r="A73" s="12" t="str">
        <f t="shared" si="5"/>
        <v/>
      </c>
      <c r="B73" s="13" t="str">
        <f>IF($A73&lt;&gt;"",1+INT(($A73-1)/Nastavení!$B$2),"")</f>
        <v/>
      </c>
      <c r="C73" s="32"/>
      <c r="D73" s="4"/>
      <c r="E73" s="78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4"/>
      <c r="R73" s="13" t="str">
        <f t="shared" si="6"/>
        <v/>
      </c>
      <c r="S73" s="13" t="str">
        <f>IF(AND(COUNT(F73:O73) &gt; 0, C73&lt;&gt;"MZ"), 'Pomocné pořadí jednotlivci'!O73, "")</f>
        <v/>
      </c>
      <c r="T73" t="str">
        <f>IF(AND($R73 &lt;&gt;"", 'Pomocné pořadí jednotlivci'!$S73 &gt;1),  "Rozstřel: "&amp; ('Pomocné pořadí jednotlivci'!$S73) &amp;" o " &amp; S73 &amp; ". - " &amp; ($S73 + 'Pomocné pořadí jednotlivci'!$S73 - 1) &amp; ". místo","")</f>
        <v/>
      </c>
      <c r="U73" t="str">
        <f t="shared" si="4"/>
        <v/>
      </c>
      <c r="V73" t="str">
        <f t="shared" si="7"/>
        <v/>
      </c>
    </row>
    <row r="74" spans="1:22" x14ac:dyDescent="0.25">
      <c r="A74" s="12" t="str">
        <f t="shared" si="5"/>
        <v/>
      </c>
      <c r="B74" s="13" t="str">
        <f>IF($A74&lt;&gt;"",1+INT(($A74-1)/Nastavení!$B$2),"")</f>
        <v/>
      </c>
      <c r="C74" s="32"/>
      <c r="D74" s="4"/>
      <c r="E74" s="78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4"/>
      <c r="R74" s="13" t="str">
        <f t="shared" si="6"/>
        <v/>
      </c>
      <c r="S74" s="13" t="str">
        <f>IF(AND(COUNT(F74:O74) &gt; 0, C74&lt;&gt;"MZ"), 'Pomocné pořadí jednotlivci'!O74, "")</f>
        <v/>
      </c>
      <c r="T74" t="str">
        <f>IF(AND($R74 &lt;&gt;"", 'Pomocné pořadí jednotlivci'!$S74 &gt;1),  "Rozstřel: "&amp; ('Pomocné pořadí jednotlivci'!$S74) &amp;" o " &amp; S74 &amp; ". - " &amp; ($S74 + 'Pomocné pořadí jednotlivci'!$S74 - 1) &amp; ". místo","")</f>
        <v/>
      </c>
      <c r="U74" t="str">
        <f t="shared" si="4"/>
        <v/>
      </c>
      <c r="V74" t="str">
        <f t="shared" si="7"/>
        <v/>
      </c>
    </row>
    <row r="75" spans="1:22" x14ac:dyDescent="0.25">
      <c r="A75" s="12" t="str">
        <f t="shared" si="5"/>
        <v/>
      </c>
      <c r="B75" s="13" t="str">
        <f>IF($A75&lt;&gt;"",1+INT(($A75-1)/Nastavení!$B$2),"")</f>
        <v/>
      </c>
      <c r="C75" s="32"/>
      <c r="D75" s="4"/>
      <c r="E75" s="78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4"/>
      <c r="R75" s="13" t="str">
        <f t="shared" si="6"/>
        <v/>
      </c>
      <c r="S75" s="13" t="str">
        <f>IF(AND(COUNT(F75:O75) &gt; 0, C75&lt;&gt;"MZ"), 'Pomocné pořadí jednotlivci'!O75, "")</f>
        <v/>
      </c>
      <c r="T75" t="str">
        <f>IF(AND($R75 &lt;&gt;"", 'Pomocné pořadí jednotlivci'!$S75 &gt;1),  "Rozstřel: "&amp; ('Pomocné pořadí jednotlivci'!$S75) &amp;" o " &amp; S75 &amp; ". - " &amp; ($S75 + 'Pomocné pořadí jednotlivci'!$S75 - 1) &amp; ". místo","")</f>
        <v/>
      </c>
      <c r="U75" t="str">
        <f t="shared" si="4"/>
        <v/>
      </c>
      <c r="V75" t="str">
        <f t="shared" si="7"/>
        <v/>
      </c>
    </row>
    <row r="76" spans="1:22" x14ac:dyDescent="0.25">
      <c r="A76" s="12" t="str">
        <f t="shared" si="5"/>
        <v/>
      </c>
      <c r="B76" s="13" t="str">
        <f>IF($A76&lt;&gt;"",1+INT(($A76-1)/Nastavení!$B$2),"")</f>
        <v/>
      </c>
      <c r="C76" s="32"/>
      <c r="D76" s="4"/>
      <c r="E76" s="78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4"/>
      <c r="R76" s="13" t="str">
        <f t="shared" si="6"/>
        <v/>
      </c>
      <c r="S76" s="13" t="str">
        <f>IF(AND(COUNT(F76:O76) &gt; 0, C76&lt;&gt;"MZ"), 'Pomocné pořadí jednotlivci'!O76, "")</f>
        <v/>
      </c>
      <c r="T76" t="str">
        <f>IF(AND($R76 &lt;&gt;"", 'Pomocné pořadí jednotlivci'!$S76 &gt;1),  "Rozstřel: "&amp; ('Pomocné pořadí jednotlivci'!$S76) &amp;" o " &amp; S76 &amp; ". - " &amp; ($S76 + 'Pomocné pořadí jednotlivci'!$S76 - 1) &amp; ". místo","")</f>
        <v/>
      </c>
      <c r="U76" t="str">
        <f t="shared" si="4"/>
        <v/>
      </c>
      <c r="V76" t="str">
        <f t="shared" si="7"/>
        <v/>
      </c>
    </row>
    <row r="77" spans="1:22" x14ac:dyDescent="0.25">
      <c r="A77" s="12" t="str">
        <f t="shared" si="5"/>
        <v/>
      </c>
      <c r="B77" s="13" t="str">
        <f>IF($A77&lt;&gt;"",1+INT(($A77-1)/Nastavení!$B$2),"")</f>
        <v/>
      </c>
      <c r="C77" s="32"/>
      <c r="D77" s="4"/>
      <c r="E77" s="78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4"/>
      <c r="R77" s="13" t="str">
        <f t="shared" si="6"/>
        <v/>
      </c>
      <c r="S77" s="13" t="str">
        <f>IF(AND(COUNT(F77:O77) &gt; 0, C77&lt;&gt;"MZ"), 'Pomocné pořadí jednotlivci'!O77, "")</f>
        <v/>
      </c>
      <c r="T77" t="str">
        <f>IF(AND($R77 &lt;&gt;"", 'Pomocné pořadí jednotlivci'!$S77 &gt;1),  "Rozstřel: "&amp; ('Pomocné pořadí jednotlivci'!$S77) &amp;" o " &amp; S77 &amp; ". - " &amp; ($S77 + 'Pomocné pořadí jednotlivci'!$S77 - 1) &amp; ". místo","")</f>
        <v/>
      </c>
      <c r="U77" t="str">
        <f t="shared" si="4"/>
        <v/>
      </c>
      <c r="V77" t="str">
        <f t="shared" si="7"/>
        <v/>
      </c>
    </row>
    <row r="78" spans="1:22" x14ac:dyDescent="0.25">
      <c r="A78" s="12" t="str">
        <f t="shared" si="5"/>
        <v/>
      </c>
      <c r="B78" s="13" t="str">
        <f>IF($A78&lt;&gt;"",1+INT(($A78-1)/Nastavení!$B$2),"")</f>
        <v/>
      </c>
      <c r="C78" s="32"/>
      <c r="D78" s="4"/>
      <c r="E78" s="78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4"/>
      <c r="R78" s="13" t="str">
        <f t="shared" si="6"/>
        <v/>
      </c>
      <c r="S78" s="13" t="str">
        <f>IF(AND(COUNT(F78:O78) &gt; 0, C78&lt;&gt;"MZ"), 'Pomocné pořadí jednotlivci'!O78, "")</f>
        <v/>
      </c>
      <c r="T78" t="str">
        <f>IF(AND($R78 &lt;&gt;"", 'Pomocné pořadí jednotlivci'!$S78 &gt;1),  "Rozstřel: "&amp; ('Pomocné pořadí jednotlivci'!$S78) &amp;" o " &amp; S78 &amp; ". - " &amp; ($S78 + 'Pomocné pořadí jednotlivci'!$S78 - 1) &amp; ". místo","")</f>
        <v/>
      </c>
      <c r="U78" t="str">
        <f t="shared" si="4"/>
        <v/>
      </c>
      <c r="V78" t="str">
        <f t="shared" si="7"/>
        <v/>
      </c>
    </row>
    <row r="79" spans="1:22" x14ac:dyDescent="0.25">
      <c r="A79" s="12" t="str">
        <f t="shared" si="5"/>
        <v/>
      </c>
      <c r="B79" s="13" t="str">
        <f>IF($A79&lt;&gt;"",1+INT(($A79-1)/Nastavení!$B$2),"")</f>
        <v/>
      </c>
      <c r="C79" s="32"/>
      <c r="D79" s="4"/>
      <c r="E79" s="78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  <c r="R79" s="13" t="str">
        <f t="shared" si="6"/>
        <v/>
      </c>
      <c r="S79" s="13" t="str">
        <f>IF(AND(COUNT(F79:O79) &gt; 0, C79&lt;&gt;"MZ"), 'Pomocné pořadí jednotlivci'!O79, "")</f>
        <v/>
      </c>
      <c r="T79" t="str">
        <f>IF(AND($R79 &lt;&gt;"", 'Pomocné pořadí jednotlivci'!$S79 &gt;1),  "Rozstřel: "&amp; ('Pomocné pořadí jednotlivci'!$S79) &amp;" o " &amp; S79 &amp; ". - " &amp; ($S79 + 'Pomocné pořadí jednotlivci'!$S79 - 1) &amp; ". místo","")</f>
        <v/>
      </c>
      <c r="U79" t="str">
        <f t="shared" si="4"/>
        <v/>
      </c>
      <c r="V79" t="str">
        <f t="shared" si="7"/>
        <v/>
      </c>
    </row>
    <row r="80" spans="1:22" x14ac:dyDescent="0.25">
      <c r="A80" s="12" t="str">
        <f t="shared" si="5"/>
        <v/>
      </c>
      <c r="B80" s="13" t="str">
        <f>IF($A80&lt;&gt;"",1+INT(($A80-1)/Nastavení!$B$2),"")</f>
        <v/>
      </c>
      <c r="C80" s="32"/>
      <c r="D80" s="4"/>
      <c r="E80" s="78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4"/>
      <c r="R80" s="13" t="str">
        <f t="shared" si="6"/>
        <v/>
      </c>
      <c r="S80" s="13" t="str">
        <f>IF(AND(COUNT(F80:O80) &gt; 0, C80&lt;&gt;"MZ"), 'Pomocné pořadí jednotlivci'!O80, "")</f>
        <v/>
      </c>
      <c r="T80" t="str">
        <f>IF(AND($R80 &lt;&gt;"", 'Pomocné pořadí jednotlivci'!$S80 &gt;1),  "Rozstřel: "&amp; ('Pomocné pořadí jednotlivci'!$S80) &amp;" o " &amp; S80 &amp; ". - " &amp; ($S80 + 'Pomocné pořadí jednotlivci'!$S80 - 1) &amp; ". místo","")</f>
        <v/>
      </c>
      <c r="U80" t="str">
        <f t="shared" si="4"/>
        <v/>
      </c>
      <c r="V80" t="str">
        <f t="shared" si="7"/>
        <v/>
      </c>
    </row>
    <row r="81" spans="1:22" x14ac:dyDescent="0.25">
      <c r="A81" s="12" t="str">
        <f t="shared" si="5"/>
        <v/>
      </c>
      <c r="B81" s="13" t="str">
        <f>IF($A81&lt;&gt;"",1+INT(($A81-1)/Nastavení!$B$2),"")</f>
        <v/>
      </c>
      <c r="C81" s="32"/>
      <c r="D81" s="4"/>
      <c r="E81" s="78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4"/>
      <c r="R81" s="13" t="str">
        <f t="shared" si="6"/>
        <v/>
      </c>
      <c r="S81" s="13" t="str">
        <f>IF(AND(COUNT(F81:O81) &gt; 0, C81&lt;&gt;"MZ"), 'Pomocné pořadí jednotlivci'!O81, "")</f>
        <v/>
      </c>
      <c r="T81" t="str">
        <f>IF(AND($R81 &lt;&gt;"", 'Pomocné pořadí jednotlivci'!$S81 &gt;1),  "Rozstřel: "&amp; ('Pomocné pořadí jednotlivci'!$S81) &amp;" o " &amp; S81 &amp; ". - " &amp; ($S81 + 'Pomocné pořadí jednotlivci'!$S81 - 1) &amp; ". místo","")</f>
        <v/>
      </c>
      <c r="U81" t="str">
        <f t="shared" si="4"/>
        <v/>
      </c>
      <c r="V81" t="str">
        <f t="shared" si="7"/>
        <v/>
      </c>
    </row>
    <row r="82" spans="1:22" x14ac:dyDescent="0.25">
      <c r="A82" s="12" t="str">
        <f t="shared" si="5"/>
        <v/>
      </c>
      <c r="B82" s="13" t="str">
        <f>IF($A82&lt;&gt;"",1+INT(($A82-1)/Nastavení!$B$2),"")</f>
        <v/>
      </c>
      <c r="C82" s="32"/>
      <c r="D82" s="4"/>
      <c r="E82" s="78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4"/>
      <c r="R82" s="13" t="str">
        <f t="shared" si="6"/>
        <v/>
      </c>
      <c r="S82" s="13" t="str">
        <f>IF(AND(COUNT(F82:O82) &gt; 0, C82&lt;&gt;"MZ"), 'Pomocné pořadí jednotlivci'!O82, "")</f>
        <v/>
      </c>
      <c r="T82" t="str">
        <f>IF(AND($R82 &lt;&gt;"", 'Pomocné pořadí jednotlivci'!$S82 &gt;1),  "Rozstřel: "&amp; ('Pomocné pořadí jednotlivci'!$S82) &amp;" o " &amp; S82 &amp; ". - " &amp; ($S82 + 'Pomocné pořadí jednotlivci'!$S82 - 1) &amp; ". místo","")</f>
        <v/>
      </c>
      <c r="U82" t="str">
        <f t="shared" si="4"/>
        <v/>
      </c>
      <c r="V82" t="str">
        <f t="shared" si="7"/>
        <v/>
      </c>
    </row>
    <row r="83" spans="1:22" x14ac:dyDescent="0.25">
      <c r="A83" s="12" t="str">
        <f t="shared" si="5"/>
        <v/>
      </c>
      <c r="B83" s="13" t="str">
        <f>IF($A83&lt;&gt;"",1+INT(($A83-1)/Nastavení!$B$2),"")</f>
        <v/>
      </c>
      <c r="C83" s="32"/>
      <c r="D83" s="4"/>
      <c r="E83" s="78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4"/>
      <c r="R83" s="13" t="str">
        <f t="shared" si="6"/>
        <v/>
      </c>
      <c r="S83" s="13" t="str">
        <f>IF(AND(COUNT(F83:O83) &gt; 0, C83&lt;&gt;"MZ"), 'Pomocné pořadí jednotlivci'!O83, "")</f>
        <v/>
      </c>
      <c r="T83" t="str">
        <f>IF(AND($R83 &lt;&gt;"", 'Pomocné pořadí jednotlivci'!$S83 &gt;1),  "Rozstřel: "&amp; ('Pomocné pořadí jednotlivci'!$S83) &amp;" o " &amp; S83 &amp; ". - " &amp; ($S83 + 'Pomocné pořadí jednotlivci'!$S83 - 1) &amp; ". místo","")</f>
        <v/>
      </c>
      <c r="U83" t="str">
        <f t="shared" si="4"/>
        <v/>
      </c>
      <c r="V83" t="str">
        <f t="shared" si="7"/>
        <v/>
      </c>
    </row>
    <row r="84" spans="1:22" x14ac:dyDescent="0.25">
      <c r="A84" s="12" t="str">
        <f t="shared" si="5"/>
        <v/>
      </c>
      <c r="B84" s="13" t="str">
        <f>IF($A84&lt;&gt;"",1+INT(($A84-1)/Nastavení!$B$2),"")</f>
        <v/>
      </c>
      <c r="C84" s="32"/>
      <c r="D84" s="4"/>
      <c r="E84" s="78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4"/>
      <c r="R84" s="13" t="str">
        <f t="shared" si="6"/>
        <v/>
      </c>
      <c r="S84" s="13" t="str">
        <f>IF(AND(COUNT(F84:O84) &gt; 0, C84&lt;&gt;"MZ"), 'Pomocné pořadí jednotlivci'!O84, "")</f>
        <v/>
      </c>
      <c r="T84" t="str">
        <f>IF(AND($R84 &lt;&gt;"", 'Pomocné pořadí jednotlivci'!$S84 &gt;1),  "Rozstřel: "&amp; ('Pomocné pořadí jednotlivci'!$S84) &amp;" o " &amp; S84 &amp; ". - " &amp; ($S84 + 'Pomocné pořadí jednotlivci'!$S84 - 1) &amp; ". místo","")</f>
        <v/>
      </c>
      <c r="U84" t="str">
        <f t="shared" si="4"/>
        <v/>
      </c>
      <c r="V84" t="str">
        <f t="shared" si="7"/>
        <v/>
      </c>
    </row>
    <row r="85" spans="1:22" x14ac:dyDescent="0.25">
      <c r="A85" s="12" t="str">
        <f t="shared" si="5"/>
        <v/>
      </c>
      <c r="B85" s="13" t="str">
        <f>IF($A85&lt;&gt;"",1+INT(($A85-1)/Nastavení!$B$2),"")</f>
        <v/>
      </c>
      <c r="C85" s="32"/>
      <c r="D85" s="4"/>
      <c r="E85" s="78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4"/>
      <c r="R85" s="13" t="str">
        <f t="shared" si="6"/>
        <v/>
      </c>
      <c r="S85" s="13" t="str">
        <f>IF(AND(COUNT(F85:O85) &gt; 0, C85&lt;&gt;"MZ"), 'Pomocné pořadí jednotlivci'!O85, "")</f>
        <v/>
      </c>
      <c r="T85" t="str">
        <f>IF(AND($R85 &lt;&gt;"", 'Pomocné pořadí jednotlivci'!$S85 &gt;1),  "Rozstřel: "&amp; ('Pomocné pořadí jednotlivci'!$S85) &amp;" o " &amp; S85 &amp; ". - " &amp; ($S85 + 'Pomocné pořadí jednotlivci'!$S85 - 1) &amp; ". místo","")</f>
        <v/>
      </c>
      <c r="U85" t="str">
        <f t="shared" si="4"/>
        <v/>
      </c>
      <c r="V85" t="str">
        <f t="shared" si="7"/>
        <v/>
      </c>
    </row>
    <row r="86" spans="1:22" x14ac:dyDescent="0.25">
      <c r="A86" s="12" t="str">
        <f t="shared" si="5"/>
        <v/>
      </c>
      <c r="B86" s="13" t="str">
        <f>IF($A86&lt;&gt;"",1+INT(($A86-1)/Nastavení!$B$2),"")</f>
        <v/>
      </c>
      <c r="C86" s="32"/>
      <c r="D86" s="4"/>
      <c r="E86" s="78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4"/>
      <c r="R86" s="13" t="str">
        <f t="shared" si="6"/>
        <v/>
      </c>
      <c r="S86" s="13" t="str">
        <f>IF(AND(COUNT(F86:O86) &gt; 0, C86&lt;&gt;"MZ"), 'Pomocné pořadí jednotlivci'!O86, "")</f>
        <v/>
      </c>
      <c r="T86" t="str">
        <f>IF(AND($R86 &lt;&gt;"", 'Pomocné pořadí jednotlivci'!$S86 &gt;1),  "Rozstřel: "&amp; ('Pomocné pořadí jednotlivci'!$S86) &amp;" o " &amp; S86 &amp; ". - " &amp; ($S86 + 'Pomocné pořadí jednotlivci'!$S86 - 1) &amp; ". místo","")</f>
        <v/>
      </c>
      <c r="U86" t="str">
        <f t="shared" si="4"/>
        <v/>
      </c>
      <c r="V86" t="str">
        <f t="shared" si="7"/>
        <v/>
      </c>
    </row>
    <row r="87" spans="1:22" x14ac:dyDescent="0.25">
      <c r="A87" s="12" t="str">
        <f t="shared" si="5"/>
        <v/>
      </c>
      <c r="B87" s="13" t="str">
        <f>IF($A87&lt;&gt;"",1+INT(($A87-1)/Nastavení!$B$2),"")</f>
        <v/>
      </c>
      <c r="C87" s="32"/>
      <c r="D87" s="4"/>
      <c r="E87" s="78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4"/>
      <c r="R87" s="13" t="str">
        <f t="shared" si="6"/>
        <v/>
      </c>
      <c r="S87" s="13" t="str">
        <f>IF(AND(COUNT(F87:O87) &gt; 0, C87&lt;&gt;"MZ"), 'Pomocné pořadí jednotlivci'!O87, "")</f>
        <v/>
      </c>
      <c r="T87" t="str">
        <f>IF(AND($R87 &lt;&gt;"", 'Pomocné pořadí jednotlivci'!$S87 &gt;1),  "Rozstřel: "&amp; ('Pomocné pořadí jednotlivci'!$S87) &amp;" o " &amp; S87 &amp; ". - " &amp; ($S87 + 'Pomocné pořadí jednotlivci'!$S87 - 1) &amp; ". místo","")</f>
        <v/>
      </c>
      <c r="U87" t="str">
        <f t="shared" si="4"/>
        <v/>
      </c>
      <c r="V87" t="str">
        <f t="shared" si="7"/>
        <v/>
      </c>
    </row>
    <row r="88" spans="1:22" x14ac:dyDescent="0.25">
      <c r="A88" s="12" t="str">
        <f t="shared" si="5"/>
        <v/>
      </c>
      <c r="B88" s="13" t="str">
        <f>IF($A88&lt;&gt;"",1+INT(($A88-1)/Nastavení!$B$2),"")</f>
        <v/>
      </c>
      <c r="C88" s="32"/>
      <c r="D88" s="4"/>
      <c r="E88" s="78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4"/>
      <c r="R88" s="13" t="str">
        <f t="shared" si="6"/>
        <v/>
      </c>
      <c r="S88" s="13" t="str">
        <f>IF(AND(COUNT(F88:O88) &gt; 0, C88&lt;&gt;"MZ"), 'Pomocné pořadí jednotlivci'!O88, "")</f>
        <v/>
      </c>
      <c r="T88" t="str">
        <f>IF(AND($R88 &lt;&gt;"", 'Pomocné pořadí jednotlivci'!$S88 &gt;1),  "Rozstřel: "&amp; ('Pomocné pořadí jednotlivci'!$S88) &amp;" o " &amp; S88 &amp; ". - " &amp; ($S88 + 'Pomocné pořadí jednotlivci'!$S88 - 1) &amp; ". místo","")</f>
        <v/>
      </c>
      <c r="U88" t="str">
        <f t="shared" si="4"/>
        <v/>
      </c>
      <c r="V88" t="str">
        <f t="shared" si="7"/>
        <v/>
      </c>
    </row>
    <row r="89" spans="1:22" x14ac:dyDescent="0.25">
      <c r="A89" s="12" t="str">
        <f t="shared" si="5"/>
        <v/>
      </c>
      <c r="B89" s="13" t="str">
        <f>IF($A89&lt;&gt;"",1+INT(($A89-1)/Nastavení!$B$2),"")</f>
        <v/>
      </c>
      <c r="C89" s="32"/>
      <c r="D89" s="4"/>
      <c r="E89" s="78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4"/>
      <c r="R89" s="13" t="str">
        <f t="shared" si="6"/>
        <v/>
      </c>
      <c r="S89" s="13" t="str">
        <f>IF(AND(COUNT(F89:O89) &gt; 0, C89&lt;&gt;"MZ"), 'Pomocné pořadí jednotlivci'!O89, "")</f>
        <v/>
      </c>
      <c r="T89" t="str">
        <f>IF(AND($R89 &lt;&gt;"", 'Pomocné pořadí jednotlivci'!$S89 &gt;1),  "Rozstřel: "&amp; ('Pomocné pořadí jednotlivci'!$S89) &amp;" o " &amp; S89 &amp; ". - " &amp; ($S89 + 'Pomocné pořadí jednotlivci'!$S89 - 1) &amp; ". místo","")</f>
        <v/>
      </c>
      <c r="U89" t="str">
        <f t="shared" si="4"/>
        <v/>
      </c>
      <c r="V89" t="str">
        <f t="shared" si="7"/>
        <v/>
      </c>
    </row>
    <row r="90" spans="1:22" x14ac:dyDescent="0.25">
      <c r="A90" s="12" t="str">
        <f t="shared" si="5"/>
        <v/>
      </c>
      <c r="B90" s="13" t="str">
        <f>IF($A90&lt;&gt;"",1+INT(($A90-1)/Nastavení!$B$2),"")</f>
        <v/>
      </c>
      <c r="C90" s="32"/>
      <c r="D90" s="4"/>
      <c r="E90" s="78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4"/>
      <c r="R90" s="13" t="str">
        <f t="shared" si="6"/>
        <v/>
      </c>
      <c r="S90" s="13" t="str">
        <f>IF(AND(COUNT(F90:O90) &gt; 0, C90&lt;&gt;"MZ"), 'Pomocné pořadí jednotlivci'!O90, "")</f>
        <v/>
      </c>
      <c r="T90" t="str">
        <f>IF(AND($R90 &lt;&gt;"", 'Pomocné pořadí jednotlivci'!$S90 &gt;1),  "Rozstřel: "&amp; ('Pomocné pořadí jednotlivci'!$S90) &amp;" o " &amp; S90 &amp; ". - " &amp; ($S90 + 'Pomocné pořadí jednotlivci'!$S90 - 1) &amp; ". místo","")</f>
        <v/>
      </c>
      <c r="U90" t="str">
        <f t="shared" si="4"/>
        <v/>
      </c>
      <c r="V90" t="str">
        <f t="shared" si="7"/>
        <v/>
      </c>
    </row>
    <row r="91" spans="1:22" x14ac:dyDescent="0.25">
      <c r="A91" s="12" t="str">
        <f t="shared" si="5"/>
        <v/>
      </c>
      <c r="B91" s="13" t="str">
        <f>IF($A91&lt;&gt;"",1+INT(($A91-1)/Nastavení!$B$2),"")</f>
        <v/>
      </c>
      <c r="C91" s="32"/>
      <c r="D91" s="4"/>
      <c r="E91" s="78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4"/>
      <c r="R91" s="13" t="str">
        <f t="shared" si="6"/>
        <v/>
      </c>
      <c r="S91" s="13" t="str">
        <f>IF(AND(COUNT(F91:O91) &gt; 0, C91&lt;&gt;"MZ"), 'Pomocné pořadí jednotlivci'!O91, "")</f>
        <v/>
      </c>
      <c r="T91" t="str">
        <f>IF(AND($R91 &lt;&gt;"", 'Pomocné pořadí jednotlivci'!$S91 &gt;1),  "Rozstřel: "&amp; ('Pomocné pořadí jednotlivci'!$S91) &amp;" o " &amp; S91 &amp; ". - " &amp; ($S91 + 'Pomocné pořadí jednotlivci'!$S91 - 1) &amp; ". místo","")</f>
        <v/>
      </c>
      <c r="U91" t="str">
        <f t="shared" si="4"/>
        <v/>
      </c>
      <c r="V91" t="str">
        <f t="shared" si="7"/>
        <v/>
      </c>
    </row>
    <row r="92" spans="1:22" x14ac:dyDescent="0.25">
      <c r="A92" s="12" t="str">
        <f t="shared" si="5"/>
        <v/>
      </c>
      <c r="B92" s="13" t="str">
        <f>IF($A92&lt;&gt;"",1+INT(($A92-1)/Nastavení!$B$2),"")</f>
        <v/>
      </c>
      <c r="C92" s="32"/>
      <c r="D92" s="4"/>
      <c r="E92" s="78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4"/>
      <c r="R92" s="13" t="str">
        <f t="shared" si="6"/>
        <v/>
      </c>
      <c r="S92" s="13" t="str">
        <f>IF(AND(COUNT(F92:O92) &gt; 0, C92&lt;&gt;"MZ"), 'Pomocné pořadí jednotlivci'!O92, "")</f>
        <v/>
      </c>
      <c r="T92" t="str">
        <f>IF(AND($R92 &lt;&gt;"", 'Pomocné pořadí jednotlivci'!$S92 &gt;1),  "Rozstřel: "&amp; ('Pomocné pořadí jednotlivci'!$S92) &amp;" o " &amp; S92 &amp; ". - " &amp; ($S92 + 'Pomocné pořadí jednotlivci'!$S92 - 1) &amp; ". místo","")</f>
        <v/>
      </c>
      <c r="U92" t="str">
        <f t="shared" si="4"/>
        <v/>
      </c>
      <c r="V92" t="str">
        <f t="shared" si="7"/>
        <v/>
      </c>
    </row>
    <row r="93" spans="1:22" x14ac:dyDescent="0.25">
      <c r="A93" s="12" t="str">
        <f t="shared" si="5"/>
        <v/>
      </c>
      <c r="B93" s="13" t="str">
        <f>IF($A93&lt;&gt;"",1+INT(($A93-1)/Nastavení!$B$2),"")</f>
        <v/>
      </c>
      <c r="C93" s="32"/>
      <c r="D93" s="4"/>
      <c r="E93" s="78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4"/>
      <c r="R93" s="13" t="str">
        <f t="shared" si="6"/>
        <v/>
      </c>
      <c r="S93" s="13" t="str">
        <f>IF(AND(COUNT(F93:O93) &gt; 0, C93&lt;&gt;"MZ"), 'Pomocné pořadí jednotlivci'!O93, "")</f>
        <v/>
      </c>
      <c r="T93" t="str">
        <f>IF(AND($R93 &lt;&gt;"", 'Pomocné pořadí jednotlivci'!$S93 &gt;1),  "Rozstřel: "&amp; ('Pomocné pořadí jednotlivci'!$S93) &amp;" o " &amp; S93 &amp; ". - " &amp; ($S93 + 'Pomocné pořadí jednotlivci'!$S93 - 1) &amp; ". místo","")</f>
        <v/>
      </c>
      <c r="U93" t="str">
        <f t="shared" si="4"/>
        <v/>
      </c>
      <c r="V93" t="str">
        <f t="shared" si="7"/>
        <v/>
      </c>
    </row>
    <row r="94" spans="1:22" x14ac:dyDescent="0.25">
      <c r="A94" s="12" t="str">
        <f t="shared" si="5"/>
        <v/>
      </c>
      <c r="B94" s="13" t="str">
        <f>IF($A94&lt;&gt;"",1+INT(($A94-1)/Nastavení!$B$2),"")</f>
        <v/>
      </c>
      <c r="C94" s="32"/>
      <c r="D94" s="4"/>
      <c r="E94" s="78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4"/>
      <c r="R94" s="13" t="str">
        <f t="shared" si="6"/>
        <v/>
      </c>
      <c r="S94" s="13" t="str">
        <f>IF(AND(COUNT(F94:O94) &gt; 0, C94&lt;&gt;"MZ"), 'Pomocné pořadí jednotlivci'!O94, "")</f>
        <v/>
      </c>
      <c r="T94" t="str">
        <f>IF(AND($R94 &lt;&gt;"", 'Pomocné pořadí jednotlivci'!$S94 &gt;1),  "Rozstřel: "&amp; ('Pomocné pořadí jednotlivci'!$S94) &amp;" o " &amp; S94 &amp; ". - " &amp; ($S94 + 'Pomocné pořadí jednotlivci'!$S94 - 1) &amp; ". místo","")</f>
        <v/>
      </c>
      <c r="U94" t="str">
        <f t="shared" si="4"/>
        <v/>
      </c>
      <c r="V94" t="str">
        <f t="shared" si="7"/>
        <v/>
      </c>
    </row>
    <row r="95" spans="1:22" x14ac:dyDescent="0.25">
      <c r="A95" s="12" t="str">
        <f t="shared" si="5"/>
        <v/>
      </c>
      <c r="B95" s="13" t="str">
        <f>IF($A95&lt;&gt;"",1+INT(($A95-1)/Nastavení!$B$2),"")</f>
        <v/>
      </c>
      <c r="C95" s="32"/>
      <c r="D95" s="4"/>
      <c r="E95" s="78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4"/>
      <c r="R95" s="13" t="str">
        <f t="shared" si="6"/>
        <v/>
      </c>
      <c r="S95" s="13" t="str">
        <f>IF(AND(COUNT(F95:O95) &gt; 0, C95&lt;&gt;"MZ"), 'Pomocné pořadí jednotlivci'!O95, "")</f>
        <v/>
      </c>
      <c r="T95" t="str">
        <f>IF(AND($R95 &lt;&gt;"", 'Pomocné pořadí jednotlivci'!$S95 &gt;1),  "Rozstřel: "&amp; ('Pomocné pořadí jednotlivci'!$S95) &amp;" o " &amp; S95 &amp; ". - " &amp; ($S95 + 'Pomocné pořadí jednotlivci'!$S95 - 1) &amp; ". místo","")</f>
        <v/>
      </c>
      <c r="U95" t="str">
        <f t="shared" si="4"/>
        <v/>
      </c>
      <c r="V95" t="str">
        <f t="shared" si="7"/>
        <v/>
      </c>
    </row>
    <row r="96" spans="1:22" x14ac:dyDescent="0.25">
      <c r="A96" s="12" t="str">
        <f t="shared" si="5"/>
        <v/>
      </c>
      <c r="B96" s="13" t="str">
        <f>IF($A96&lt;&gt;"",1+INT(($A96-1)/Nastavení!$B$2),"")</f>
        <v/>
      </c>
      <c r="C96" s="32"/>
      <c r="D96" s="4"/>
      <c r="E96" s="78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4"/>
      <c r="R96" s="13" t="str">
        <f t="shared" si="6"/>
        <v/>
      </c>
      <c r="S96" s="13" t="str">
        <f>IF(AND(COUNT(F96:O96) &gt; 0, C96&lt;&gt;"MZ"), 'Pomocné pořadí jednotlivci'!O96, "")</f>
        <v/>
      </c>
      <c r="T96" t="str">
        <f>IF(AND($R96 &lt;&gt;"", 'Pomocné pořadí jednotlivci'!$S96 &gt;1),  "Rozstřel: "&amp; ('Pomocné pořadí jednotlivci'!$S96) &amp;" o " &amp; S96 &amp; ". - " &amp; ($S96 + 'Pomocné pořadí jednotlivci'!$S96 - 1) &amp; ". místo","")</f>
        <v/>
      </c>
      <c r="U96" t="str">
        <f t="shared" si="4"/>
        <v/>
      </c>
      <c r="V96" t="str">
        <f t="shared" si="7"/>
        <v/>
      </c>
    </row>
    <row r="97" spans="1:22" x14ac:dyDescent="0.25">
      <c r="A97" s="12" t="str">
        <f t="shared" si="5"/>
        <v/>
      </c>
      <c r="B97" s="13" t="str">
        <f>IF($A97&lt;&gt;"",1+INT(($A97-1)/Nastavení!$B$2),"")</f>
        <v/>
      </c>
      <c r="C97" s="32"/>
      <c r="D97" s="4"/>
      <c r="E97" s="78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4"/>
      <c r="R97" s="13" t="str">
        <f t="shared" si="6"/>
        <v/>
      </c>
      <c r="S97" s="13" t="str">
        <f>IF(AND(COUNT(F97:O97) &gt; 0, C97&lt;&gt;"MZ"), 'Pomocné pořadí jednotlivci'!O97, "")</f>
        <v/>
      </c>
      <c r="T97" t="str">
        <f>IF(AND($R97 &lt;&gt;"", 'Pomocné pořadí jednotlivci'!$S97 &gt;1),  "Rozstřel: "&amp; ('Pomocné pořadí jednotlivci'!$S97) &amp;" o " &amp; S97 &amp; ". - " &amp; ($S97 + 'Pomocné pořadí jednotlivci'!$S97 - 1) &amp; ". místo","")</f>
        <v/>
      </c>
      <c r="U97" t="str">
        <f t="shared" si="4"/>
        <v/>
      </c>
      <c r="V97" t="str">
        <f t="shared" si="7"/>
        <v/>
      </c>
    </row>
    <row r="98" spans="1:22" x14ac:dyDescent="0.25">
      <c r="A98" s="12" t="str">
        <f t="shared" si="5"/>
        <v/>
      </c>
      <c r="B98" s="13" t="str">
        <f>IF($A98&lt;&gt;"",1+INT(($A98-1)/Nastavení!$B$2),"")</f>
        <v/>
      </c>
      <c r="C98" s="32"/>
      <c r="D98" s="4"/>
      <c r="E98" s="78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4"/>
      <c r="R98" s="13" t="str">
        <f t="shared" si="6"/>
        <v/>
      </c>
      <c r="S98" s="13" t="str">
        <f>IF(AND(COUNT(F98:O98) &gt; 0, C98&lt;&gt;"MZ"), 'Pomocné pořadí jednotlivci'!O98, "")</f>
        <v/>
      </c>
      <c r="T98" t="str">
        <f>IF(AND($R98 &lt;&gt;"", 'Pomocné pořadí jednotlivci'!$S98 &gt;1),  "Rozstřel: "&amp; ('Pomocné pořadí jednotlivci'!$S98) &amp;" o " &amp; S98 &amp; ". - " &amp; ($S98 + 'Pomocné pořadí jednotlivci'!$S98 - 1) &amp; ". místo","")</f>
        <v/>
      </c>
      <c r="U98" t="str">
        <f t="shared" si="4"/>
        <v/>
      </c>
      <c r="V98" t="str">
        <f t="shared" si="7"/>
        <v/>
      </c>
    </row>
    <row r="99" spans="1:22" x14ac:dyDescent="0.25">
      <c r="A99" s="12" t="str">
        <f t="shared" si="5"/>
        <v/>
      </c>
      <c r="B99" s="13" t="str">
        <f>IF($A99&lt;&gt;"",1+INT(($A99-1)/Nastavení!$B$2),"")</f>
        <v/>
      </c>
      <c r="C99" s="32"/>
      <c r="D99" s="4"/>
      <c r="E99" s="78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4"/>
      <c r="R99" s="13" t="str">
        <f t="shared" si="6"/>
        <v/>
      </c>
      <c r="S99" s="13" t="str">
        <f>IF(AND(COUNT(F99:O99) &gt; 0, C99&lt;&gt;"MZ"), 'Pomocné pořadí jednotlivci'!O99, "")</f>
        <v/>
      </c>
      <c r="T99" t="str">
        <f>IF(AND($R99 &lt;&gt;"", 'Pomocné pořadí jednotlivci'!$S99 &gt;1),  "Rozstřel: "&amp; ('Pomocné pořadí jednotlivci'!$S99) &amp;" o " &amp; S99 &amp; ". - " &amp; ($S99 + 'Pomocné pořadí jednotlivci'!$S99 - 1) &amp; ". místo","")</f>
        <v/>
      </c>
      <c r="U99" t="str">
        <f t="shared" si="4"/>
        <v/>
      </c>
      <c r="V99" t="str">
        <f t="shared" si="7"/>
        <v/>
      </c>
    </row>
    <row r="100" spans="1:22" x14ac:dyDescent="0.25">
      <c r="A100" s="12" t="str">
        <f t="shared" si="5"/>
        <v/>
      </c>
      <c r="B100" s="13" t="str">
        <f>IF($A100&lt;&gt;"",1+INT(($A100-1)/Nastavení!$B$2),"")</f>
        <v/>
      </c>
      <c r="C100" s="32"/>
      <c r="D100" s="4"/>
      <c r="E100" s="78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4"/>
      <c r="R100" s="13" t="str">
        <f t="shared" si="6"/>
        <v/>
      </c>
      <c r="S100" s="13" t="str">
        <f>IF(AND(COUNT(F100:O100) &gt; 0, C100&lt;&gt;"MZ"), 'Pomocné pořadí jednotlivci'!O100, "")</f>
        <v/>
      </c>
      <c r="T100" t="str">
        <f>IF(AND($R100 &lt;&gt;"", 'Pomocné pořadí jednotlivci'!$S100 &gt;1),  "Rozstřel: "&amp; ('Pomocné pořadí jednotlivci'!$S100) &amp;" o " &amp; S100 &amp; ". - " &amp; ($S100 + 'Pomocné pořadí jednotlivci'!$S100 - 1) &amp; ". místo","")</f>
        <v/>
      </c>
      <c r="U100" t="str">
        <f t="shared" si="4"/>
        <v/>
      </c>
      <c r="V100" t="str">
        <f t="shared" si="7"/>
        <v/>
      </c>
    </row>
    <row r="101" spans="1:22" x14ac:dyDescent="0.25">
      <c r="A101" s="12" t="str">
        <f t="shared" si="5"/>
        <v/>
      </c>
      <c r="B101" s="13" t="str">
        <f>IF($A101&lt;&gt;"",1+INT(($A101-1)/Nastavení!$B$2),"")</f>
        <v/>
      </c>
      <c r="C101" s="32"/>
      <c r="D101" s="4"/>
      <c r="E101" s="78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4"/>
      <c r="R101" s="13" t="str">
        <f t="shared" si="6"/>
        <v/>
      </c>
      <c r="S101" s="13" t="str">
        <f>IF(AND(COUNT(F101:O101) &gt; 0, C101&lt;&gt;"MZ"), 'Pomocné pořadí jednotlivci'!O101, "")</f>
        <v/>
      </c>
      <c r="T101" t="str">
        <f>IF(AND($R101 &lt;&gt;"", 'Pomocné pořadí jednotlivci'!$S101 &gt;1),  "Rozstřel: "&amp; ('Pomocné pořadí jednotlivci'!$S101) &amp;" o " &amp; S101 &amp; ". - " &amp; ($S101 + 'Pomocné pořadí jednotlivci'!$S101 - 1) &amp; ". místo","")</f>
        <v/>
      </c>
      <c r="U101" t="str">
        <f t="shared" si="4"/>
        <v/>
      </c>
      <c r="V101" t="str">
        <f t="shared" si="7"/>
        <v/>
      </c>
    </row>
    <row r="102" spans="1:22" x14ac:dyDescent="0.25">
      <c r="A102" s="12" t="str">
        <f t="shared" si="5"/>
        <v/>
      </c>
      <c r="B102" s="13" t="str">
        <f>IF($A102&lt;&gt;"",1+INT(($A102-1)/Nastavení!$B$2),"")</f>
        <v/>
      </c>
      <c r="C102" s="32"/>
      <c r="D102" s="4"/>
      <c r="E102" s="78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4"/>
      <c r="R102" s="13" t="str">
        <f t="shared" si="6"/>
        <v/>
      </c>
      <c r="S102" s="13" t="str">
        <f>IF(AND(COUNT(F102:O102) &gt; 0, C102&lt;&gt;"MZ"), 'Pomocné pořadí jednotlivci'!O102, "")</f>
        <v/>
      </c>
      <c r="T102" t="str">
        <f>IF(AND($R102 &lt;&gt;"", 'Pomocné pořadí jednotlivci'!$S102 &gt;1),  "Rozstřel: "&amp; ('Pomocné pořadí jednotlivci'!$S102) &amp;" o " &amp; S102 &amp; ". - " &amp; ($S102 + 'Pomocné pořadí jednotlivci'!$S102 - 1) &amp; ". místo","")</f>
        <v/>
      </c>
      <c r="U102" t="str">
        <f t="shared" si="4"/>
        <v/>
      </c>
      <c r="V102" t="str">
        <f t="shared" si="7"/>
        <v/>
      </c>
    </row>
    <row r="103" spans="1:22" x14ac:dyDescent="0.25">
      <c r="A103" s="12" t="str">
        <f t="shared" si="5"/>
        <v/>
      </c>
      <c r="B103" s="13" t="str">
        <f>IF($A103&lt;&gt;"",1+INT(($A103-1)/Nastavení!$B$2),"")</f>
        <v/>
      </c>
      <c r="C103" s="32"/>
      <c r="D103" s="4"/>
      <c r="E103" s="78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4"/>
      <c r="R103" s="13" t="str">
        <f t="shared" si="6"/>
        <v/>
      </c>
      <c r="S103" s="13" t="str">
        <f>IF(AND(COUNT(F103:O103) &gt; 0, C103&lt;&gt;"MZ"), 'Pomocné pořadí jednotlivci'!O103, "")</f>
        <v/>
      </c>
      <c r="T103" t="str">
        <f>IF(AND($R103 &lt;&gt;"", 'Pomocné pořadí jednotlivci'!$S103 &gt;1),  "Rozstřel: "&amp; ('Pomocné pořadí jednotlivci'!$S103) &amp;" o " &amp; S103 &amp; ". - " &amp; ($S103 + 'Pomocné pořadí jednotlivci'!$S103 - 1) &amp; ". místo","")</f>
        <v/>
      </c>
      <c r="U103" t="str">
        <f t="shared" si="4"/>
        <v/>
      </c>
      <c r="V103" t="str">
        <f t="shared" si="7"/>
        <v/>
      </c>
    </row>
    <row r="104" spans="1:22" x14ac:dyDescent="0.25">
      <c r="A104" s="12" t="str">
        <f t="shared" si="5"/>
        <v/>
      </c>
      <c r="B104" s="13" t="str">
        <f>IF($A104&lt;&gt;"",1+INT(($A104-1)/Nastavení!$B$2),"")</f>
        <v/>
      </c>
      <c r="C104" s="32"/>
      <c r="D104" s="4"/>
      <c r="E104" s="78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4"/>
      <c r="R104" s="13" t="str">
        <f t="shared" si="6"/>
        <v/>
      </c>
      <c r="S104" s="13" t="str">
        <f>IF(AND(COUNT(F104:O104) &gt; 0, C104&lt;&gt;"MZ"), 'Pomocné pořadí jednotlivci'!O104, "")</f>
        <v/>
      </c>
      <c r="T104" t="str">
        <f>IF(AND($R104 &lt;&gt;"", 'Pomocné pořadí jednotlivci'!$S104 &gt;1),  "Rozstřel: "&amp; ('Pomocné pořadí jednotlivci'!$S104) &amp;" o " &amp; S104 &amp; ". - " &amp; ($S104 + 'Pomocné pořadí jednotlivci'!$S104 - 1) &amp; ". místo","")</f>
        <v/>
      </c>
      <c r="U104" t="str">
        <f t="shared" si="4"/>
        <v/>
      </c>
      <c r="V104" t="str">
        <f t="shared" si="7"/>
        <v/>
      </c>
    </row>
    <row r="105" spans="1:22" x14ac:dyDescent="0.25">
      <c r="A105" s="12" t="str">
        <f t="shared" si="5"/>
        <v/>
      </c>
      <c r="B105" s="13" t="str">
        <f>IF($A105&lt;&gt;"",1+INT(($A105-1)/Nastavení!$B$2),"")</f>
        <v/>
      </c>
      <c r="C105" s="32"/>
      <c r="D105" s="4"/>
      <c r="E105" s="78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4"/>
      <c r="R105" s="13" t="str">
        <f t="shared" si="6"/>
        <v/>
      </c>
      <c r="S105" s="13" t="str">
        <f>IF(AND(COUNT(F105:O105) &gt; 0, C105&lt;&gt;"MZ"), 'Pomocné pořadí jednotlivci'!O105, "")</f>
        <v/>
      </c>
      <c r="T105" t="str">
        <f>IF(AND($R105 &lt;&gt;"", 'Pomocné pořadí jednotlivci'!$S105 &gt;1),  "Rozstřel: "&amp; ('Pomocné pořadí jednotlivci'!$S105) &amp;" o " &amp; S105 &amp; ". - " &amp; ($S105 + 'Pomocné pořadí jednotlivci'!$S105 - 1) &amp; ". místo","")</f>
        <v/>
      </c>
      <c r="U105" t="str">
        <f t="shared" si="4"/>
        <v/>
      </c>
      <c r="V105" t="str">
        <f t="shared" si="7"/>
        <v/>
      </c>
    </row>
    <row r="106" spans="1:22" x14ac:dyDescent="0.25">
      <c r="A106" s="12" t="str">
        <f t="shared" si="5"/>
        <v/>
      </c>
      <c r="B106" s="13" t="str">
        <f>IF($A106&lt;&gt;"",1+INT(($A106-1)/Nastavení!$B$2),"")</f>
        <v/>
      </c>
      <c r="C106" s="32"/>
      <c r="D106" s="4"/>
      <c r="E106" s="78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4"/>
      <c r="R106" s="13" t="str">
        <f t="shared" si="6"/>
        <v/>
      </c>
      <c r="S106" s="13" t="str">
        <f>IF(AND(COUNT(F106:O106) &gt; 0, C106&lt;&gt;"MZ"), 'Pomocné pořadí jednotlivci'!O106, "")</f>
        <v/>
      </c>
      <c r="T106" t="str">
        <f>IF(AND($R106 &lt;&gt;"", 'Pomocné pořadí jednotlivci'!$S106 &gt;1),  "Rozstřel: "&amp; ('Pomocné pořadí jednotlivci'!$S106) &amp;" o " &amp; S106 &amp; ". - " &amp; ($S106 + 'Pomocné pořadí jednotlivci'!$S106 - 1) &amp; ". místo","")</f>
        <v/>
      </c>
      <c r="U106" t="str">
        <f t="shared" si="4"/>
        <v/>
      </c>
      <c r="V106" t="str">
        <f t="shared" si="7"/>
        <v/>
      </c>
    </row>
    <row r="107" spans="1:22" x14ac:dyDescent="0.25">
      <c r="A107" s="12" t="str">
        <f t="shared" si="5"/>
        <v/>
      </c>
      <c r="B107" s="13" t="str">
        <f>IF($A107&lt;&gt;"",1+INT(($A107-1)/Nastavení!$B$2),"")</f>
        <v/>
      </c>
      <c r="C107" s="32"/>
      <c r="D107" s="4"/>
      <c r="E107" s="78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4"/>
      <c r="R107" s="13" t="str">
        <f t="shared" si="6"/>
        <v/>
      </c>
      <c r="S107" s="13" t="str">
        <f>IF(AND(COUNT(F107:O107) &gt; 0, C107&lt;&gt;"MZ"), 'Pomocné pořadí jednotlivci'!O107, "")</f>
        <v/>
      </c>
      <c r="T107" t="str">
        <f>IF(AND($R107 &lt;&gt;"", 'Pomocné pořadí jednotlivci'!$S107 &gt;1),  "Rozstřel: "&amp; ('Pomocné pořadí jednotlivci'!$S107) &amp;" o " &amp; S107 &amp; ". - " &amp; ($S107 + 'Pomocné pořadí jednotlivci'!$S107 - 1) &amp; ". místo","")</f>
        <v/>
      </c>
      <c r="U107" t="str">
        <f t="shared" si="4"/>
        <v/>
      </c>
      <c r="V107" t="str">
        <f t="shared" si="7"/>
        <v/>
      </c>
    </row>
    <row r="108" spans="1:22" x14ac:dyDescent="0.25">
      <c r="B108" t="str">
        <f>IF($A108&lt;&gt;"",1+INT(($A108-1)/Nastavení!$B$2),"")</f>
        <v/>
      </c>
      <c r="S108" s="8"/>
    </row>
  </sheetData>
  <sheetProtection sheet="1" objects="1" scenarios="1" formatCells="0" formatColumns="0" formatRows="0" autoFilter="0"/>
  <mergeCells count="6">
    <mergeCell ref="A3:S3"/>
    <mergeCell ref="A1:S1"/>
    <mergeCell ref="A2:S2"/>
    <mergeCell ref="A4:S4"/>
    <mergeCell ref="A5:E5"/>
    <mergeCell ref="F5:R5"/>
  </mergeCells>
  <conditionalFormatting sqref="E8:E107">
    <cfRule type="expression" dxfId="13" priority="22">
      <formula>AND(TRIM($E8)="",TRIM($E9)&lt;&gt;"")</formula>
    </cfRule>
  </conditionalFormatting>
  <conditionalFormatting sqref="R7:S107">
    <cfRule type="expression" dxfId="12" priority="39" stopIfTrue="1">
      <formula>AND($S7 = 1, NOT(ISNUMBER(SEARCH("Rozstřel",#REF!))))</formula>
    </cfRule>
    <cfRule type="expression" dxfId="11" priority="40" stopIfTrue="1">
      <formula>AND($S7 = 1, ISNUMBER(SEARCH("Rozstřel",#REF!)))</formula>
    </cfRule>
    <cfRule type="expression" dxfId="10" priority="41" stopIfTrue="1">
      <formula>AND($S7 &lt; 4, NOT(ISNUMBER(SEARCH("Rozstřel",#REF!))))</formula>
    </cfRule>
    <cfRule type="expression" dxfId="9" priority="42" stopIfTrue="1">
      <formula>AND($S7  &lt; 4, ISNUMBER(SEARCH("Rozstřel",#REF!)))</formula>
    </cfRule>
    <cfRule type="expression" dxfId="8" priority="43" stopIfTrue="1">
      <formula>AND($S7 &lt; 11, NOT(ISNUMBER(SEARCH("Rozstřel",#REF!))))</formula>
    </cfRule>
    <cfRule type="expression" dxfId="7" priority="44">
      <formula>AND($S7 &lt; 11, ISNUMBER(SEARCH("Rozstřel",#REF!)))</formula>
    </cfRule>
  </conditionalFormatting>
  <conditionalFormatting sqref="E7:E13 E16:E44">
    <cfRule type="expression" dxfId="6" priority="51" stopIfTrue="1">
      <formula>AND($F7&lt;&gt;"", #REF! &lt;= #REF!)</formula>
    </cfRule>
  </conditionalFormatting>
  <conditionalFormatting sqref="E14">
    <cfRule type="expression" dxfId="5" priority="55" stopIfTrue="1">
      <formula>AND($F15&lt;&gt;"", #REF! &lt;= #REF!)</formula>
    </cfRule>
  </conditionalFormatting>
  <conditionalFormatting sqref="E15">
    <cfRule type="expression" dxfId="4" priority="56" stopIfTrue="1">
      <formula>AND($F14&lt;&gt;"", #REF! &lt;= #REF!)</formula>
    </cfRule>
  </conditionalFormatting>
  <dataValidations count="3">
    <dataValidation type="list" allowBlank="1" showInputMessage="1" showErrorMessage="1" errorTitle="Zadejte jednu z kategorií" error="SV Super veteráni_x000a_V Veteráni_x000a_S Senioři_x000a_J Junioři_x000a_M-SV Muži super veteráni_x000a_M-V Muži veteráni_x000a_M-S Muži senioři_x000a_M-J Muži Junioři_x000a_Ž-SV Ženy super veteránky_x000a_Ž-S Ženy veteránky_x000a_Ž-S Ženy seniorky_x000a_Ž-J Ženy juniorky_x000a_MZ Mimo závod" promptTitle="Zadejte jednu z kategorií" sqref="C7:C107">
      <formula1>KategorieStrelcu</formula1>
    </dataValidation>
    <dataValidation type="whole" operator="greaterThanOrEqual" allowBlank="1" showInputMessage="1" showErrorMessage="1" sqref="F7:Q107">
      <formula1>0</formula1>
    </dataValidation>
    <dataValidation type="whole" allowBlank="1" showInputMessage="1" showErrorMessage="1" sqref="D7:D107">
      <formula1>1</formula1>
      <formula2>44</formula2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43BCFCC6-616E-454F-B207-D9003412C320}">
            <xm:f>AND(F7 &lt;&gt;"", F7&gt; 0, F7 = Nastavení!$B$7)</xm:f>
            <x14:dxf>
              <font>
                <b/>
                <i val="0"/>
                <color rgb="FFFF0000"/>
              </font>
            </x14:dxf>
          </x14:cfRule>
          <xm:sqref>F34:P107 P7:P33</xm:sqref>
        </x14:conditionalFormatting>
        <x14:conditionalFormatting xmlns:xm="http://schemas.microsoft.com/office/excel/2006/main">
          <x14:cfRule type="expression" priority="7" id="{297B84DE-59A5-4AB5-BBC6-1AEE239E8E60}">
            <xm:f>AND(F7 &lt;&gt;"", F7&gt; 0, F7 = Nastavení!B$7)</xm:f>
            <x14:dxf>
              <font>
                <b/>
                <i val="0"/>
                <color rgb="FFFF0000"/>
              </font>
            </x14:dxf>
          </x14:cfRule>
          <xm:sqref>F7:O107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S107"/>
  <sheetViews>
    <sheetView workbookViewId="0">
      <selection activeCell="D107" sqref="D107"/>
    </sheetView>
  </sheetViews>
  <sheetFormatPr defaultRowHeight="15" x14ac:dyDescent="0.25"/>
  <cols>
    <col min="1" max="3" width="5.5703125" customWidth="1"/>
    <col min="4" max="4" width="24.7109375" customWidth="1"/>
    <col min="5" max="5" width="9.28515625" customWidth="1"/>
    <col min="6" max="10" width="8.85546875" customWidth="1"/>
    <col min="11" max="11" width="9.5703125" customWidth="1"/>
    <col min="15" max="15" width="9.140625" customWidth="1"/>
    <col min="16" max="16" width="8.140625" customWidth="1"/>
    <col min="17" max="17" width="8.85546875" customWidth="1"/>
    <col min="18" max="18" width="9.140625" customWidth="1"/>
    <col min="19" max="19" width="22.5703125" bestFit="1" customWidth="1"/>
    <col min="20" max="20" width="18.5703125" bestFit="1" customWidth="1"/>
  </cols>
  <sheetData>
    <row r="1" spans="1:19" ht="21" x14ac:dyDescent="0.25">
      <c r="A1" s="90" t="str">
        <f>'Evidence střelců a nástřel'!A1</f>
        <v>Závod …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1:19" ht="21" x14ac:dyDescent="0.25">
      <c r="A2" s="90" t="str">
        <f>'Evidence střelců a nástřel'!A2</f>
        <v>Místo, datum ….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1:19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9" ht="21" x14ac:dyDescent="0.25">
      <c r="A4" s="90" t="str">
        <f ca="1">MID(CELL("názevsouboru", A1),1 + FIND("]", CELL("názevsouboru", A1)), 255)</f>
        <v>Výsledky jednotlivci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</row>
    <row r="5" spans="1:19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</row>
    <row r="6" spans="1:19" ht="36" customHeight="1" thickBot="1" x14ac:dyDescent="0.3">
      <c r="A6" s="14" t="s">
        <v>39</v>
      </c>
      <c r="B6" s="14" t="s">
        <v>0</v>
      </c>
      <c r="C6" s="14" t="str">
        <f>'Evidence střelců a nástřel'!C6</f>
        <v>Kate-gorie</v>
      </c>
      <c r="D6" s="15" t="str">
        <f>'Evidence střelců a nástřel'!E$6</f>
        <v>Jméno</v>
      </c>
      <c r="E6" s="15" t="str">
        <f>'Evidence střelců a nástřel'!F$6</f>
        <v>Disc. 1</v>
      </c>
      <c r="F6" s="15" t="str">
        <f>'Evidence střelců a nástřel'!G$6</f>
        <v>Disc. 2</v>
      </c>
      <c r="G6" s="15" t="str">
        <f>'Evidence střelců a nástřel'!H$6</f>
        <v>Disc. 3</v>
      </c>
      <c r="H6" s="15" t="str">
        <f>'Evidence střelců a nástřel'!I$6</f>
        <v>Disc. 4</v>
      </c>
      <c r="I6" s="15" t="str">
        <f>'Evidence střelců a nástřel'!J$6</f>
        <v>Disc. 5</v>
      </c>
      <c r="J6" s="15" t="str">
        <f>'Evidence střelců a nástřel'!K$6</f>
        <v>Disc. 6</v>
      </c>
      <c r="K6" s="15" t="str">
        <f>'Evidence střelců a nástřel'!L$6</f>
        <v>Disc. 7</v>
      </c>
      <c r="L6" s="15" t="str">
        <f>'Evidence střelců a nástřel'!M$6</f>
        <v>Disc. 8</v>
      </c>
      <c r="M6" s="15" t="str">
        <f>'Evidence střelců a nástřel'!N$6</f>
        <v>Disc. 9</v>
      </c>
      <c r="N6" s="15" t="str">
        <f>'Evidence střelců a nástřel'!O$6</f>
        <v>Disc. 10</v>
      </c>
      <c r="O6" s="15" t="s">
        <v>38</v>
      </c>
      <c r="P6" s="15" t="str">
        <f>'Evidence střelců a nástřel'!P$6</f>
        <v>Finále</v>
      </c>
      <c r="Q6" s="15" t="str">
        <f>'Evidence střelců a nástřel'!Q$6</f>
        <v>Rozstřel</v>
      </c>
      <c r="R6" s="15" t="str">
        <f>'Evidence střelců a nástřel'!R$6</f>
        <v>Celkový součet</v>
      </c>
    </row>
    <row r="7" spans="1:19" x14ac:dyDescent="0.25">
      <c r="A7" s="19" t="str">
        <f>IF(AND($B7 &lt;&gt; "", COUNT(E7:N7) &gt; 0), INDEX('Pomocné pořadí jednotlivci'!O$7:O$107,$B7), "")</f>
        <v/>
      </c>
      <c r="B7" s="19" t="str">
        <f>IF(ISNUMBER(MATCH(ROW()-6,'Pomocné pořadí jednotlivci'!$R$7:$R$107,0)),INDEX('Evidence střelců a nástřel'!$A$7:$A$107,MATCH(ROW()-6,'Pomocné pořadí jednotlivci'!$R$7:$R$107,0),1),"")</f>
        <v/>
      </c>
      <c r="C7" s="33" t="str">
        <f>IF($B7&lt;&gt;"", IF(INDEX('Evidence střelců a nástřel'!$C$7:$C$107,$B7) = 0, "", UPPER(INDEX('Evidence střelců a nástřel'!$C$7:$C$107,$B7))),"")</f>
        <v/>
      </c>
      <c r="D7" s="79" t="str">
        <f>IF($B7&lt;&gt;"",TRIM(INDEX('Evidence střelců a nástřel'!E$7:E$107,$B7)),"")</f>
        <v/>
      </c>
      <c r="E7" s="19" t="str">
        <f>IF($B7&lt;&gt;"", IF(INDEX('Evidence střelců a nástřel'!F$7:F$107,$B7) &lt;&gt;"", INDEX('Evidence střelců a nástřel'!F$7:F$107,$B7), ""), "")</f>
        <v/>
      </c>
      <c r="F7" s="19" t="str">
        <f>IF($B7&lt;&gt;"", IF(INDEX('Evidence střelců a nástřel'!G$7:G$107,$B7) &lt;&gt;"", INDEX('Evidence střelců a nástřel'!G$7:G$107,$B7), ""), "")</f>
        <v/>
      </c>
      <c r="G7" s="19" t="str">
        <f>IF($B7&lt;&gt;"", IF(INDEX('Evidence střelců a nástřel'!H$7:H$107,$B7) &lt;&gt;"", INDEX('Evidence střelců a nástřel'!H$7:H$107,$B7), ""), "")</f>
        <v/>
      </c>
      <c r="H7" s="19" t="str">
        <f>IF($B7&lt;&gt;"", IF(INDEX('Evidence střelců a nástřel'!I$7:I$107,$B7) &lt;&gt;"", INDEX('Evidence střelců a nástřel'!I$7:I$107,$B7), ""), "")</f>
        <v/>
      </c>
      <c r="I7" s="19" t="str">
        <f>IF($B7&lt;&gt;"", IF(INDEX('Evidence střelců a nástřel'!J$7:J$107,$B7) &lt;&gt;"", INDEX('Evidence střelců a nástřel'!J$7:J$107,$B7), ""), "")</f>
        <v/>
      </c>
      <c r="J7" s="19" t="str">
        <f>IF($B7&lt;&gt;"", IF(INDEX('Evidence střelců a nástřel'!K$7:K$107,$B7) &lt;&gt;"", INDEX('Evidence střelců a nástřel'!K$7:K$107,$B7), ""), "")</f>
        <v/>
      </c>
      <c r="K7" s="19" t="str">
        <f>IF($B7&lt;&gt;"", IF(INDEX('Evidence střelců a nástřel'!L$7:L$107,$B7) &lt;&gt;"", INDEX('Evidence střelců a nástřel'!L$7:L$107,$B7), ""), "")</f>
        <v/>
      </c>
      <c r="L7" s="19" t="str">
        <f>IF($B7&lt;&gt;"", IF(INDEX('Evidence střelců a nástřel'!M$7:M$107,$B7) &lt;&gt;"", INDEX('Evidence střelců a nástřel'!M$7:M$107,$B7), ""), "")</f>
        <v/>
      </c>
      <c r="M7" s="19" t="str">
        <f>IF($B7&lt;&gt;"", IF(INDEX('Evidence střelců a nástřel'!N$7:N$107,$B7) &lt;&gt;"", INDEX('Evidence střelců a nástřel'!N$7:N$107,$B7), ""), "")</f>
        <v/>
      </c>
      <c r="N7" s="19" t="str">
        <f>IF($B7&lt;&gt;"", IF(INDEX('Evidence střelců a nástřel'!O$7:O$107,$B7) &lt;&gt;"", INDEX('Evidence střelců a nástřel'!O$7:O$107,$B7), ""), "")</f>
        <v/>
      </c>
      <c r="O7" s="19" t="str">
        <f>IF(AND($B7&lt;&gt;"", COUNT($E7:$N7) &gt; 0),SUM($E7:$N7),"")</f>
        <v/>
      </c>
      <c r="P7" s="19" t="str">
        <f>IF($B7&lt;&gt;"", IF(AND(INDEX('Evidence střelců a nástřel'!P$7:P$107,$B7)&lt;&gt;"", Nastavení!$B$5="NE"), INDEX('Evidence střelců a nástřel'!P$7:P$107,$B7), ""), "")</f>
        <v/>
      </c>
      <c r="Q7" s="19" t="str">
        <f>IF($B7&lt;&gt;"", IF(INDEX('Evidence střelců a nástřel'!Q$7:Q$107,$B7) &gt; 0, INDEX('Evidence střelců a nástřel'!Q$7:Q$107,$B7), ""), "")</f>
        <v/>
      </c>
      <c r="R7" s="19" t="str">
        <f>IF(AND($O7&lt;&gt;"",$P7&lt;&gt;""),P7+O7,"")</f>
        <v/>
      </c>
      <c r="S7" t="str">
        <f>IF($B7&lt;&gt;"", IF(INDEX('Evidence střelců a nástřel'!T$7:T$107,$B7) &gt; 0, INDEX('Evidence střelců a nástřel'!T$7:T$107,$B7), ""), "")</f>
        <v/>
      </c>
    </row>
    <row r="8" spans="1:19" x14ac:dyDescent="0.25">
      <c r="A8" s="18" t="str">
        <f>IF(AND($B8 &lt;&gt; "", COUNT(E8:N8) &gt; 0), INDEX('Pomocné pořadí jednotlivci'!O$7:O$107,$B8), "")</f>
        <v/>
      </c>
      <c r="B8" s="18" t="str">
        <f>IF(ISNUMBER(MATCH(ROW()-6,'Pomocné pořadí jednotlivci'!$R$7:$R$107,0)),INDEX('Evidence střelců a nástřel'!$A$7:$A$107,MATCH(ROW()-6,'Pomocné pořadí jednotlivci'!$R$7:$R$107,0),1),"")</f>
        <v/>
      </c>
      <c r="C8" s="33" t="str">
        <f>IF($B8&lt;&gt;"", IF(INDEX('Evidence střelců a nástřel'!$C$7:$C$107,$B8) = 0, "", UPPER(INDEX('Evidence střelců a nástřel'!$C$7:$C$107,$B8))),"")</f>
        <v/>
      </c>
      <c r="D8" s="80" t="str">
        <f>IF($B8&lt;&gt;"",TRIM(INDEX('Evidence střelců a nástřel'!E$7:E$107,$B8)),"")</f>
        <v/>
      </c>
      <c r="E8" s="19" t="str">
        <f>IF($B8&lt;&gt;"", IF(INDEX('Evidence střelců a nástřel'!F$7:F$107,$B8) &lt;&gt;"", INDEX('Evidence střelců a nástřel'!F$7:F$107,$B8), ""), "")</f>
        <v/>
      </c>
      <c r="F8" s="19" t="str">
        <f>IF($B8&lt;&gt;"", IF(INDEX('Evidence střelců a nástřel'!G$7:G$107,$B8) &lt;&gt;"", INDEX('Evidence střelců a nástřel'!G$7:G$107,$B8), ""), "")</f>
        <v/>
      </c>
      <c r="G8" s="19" t="str">
        <f>IF($B8&lt;&gt;"", IF(INDEX('Evidence střelců a nástřel'!H$7:H$107,$B8) &lt;&gt;"", INDEX('Evidence střelců a nástřel'!H$7:H$107,$B8), ""), "")</f>
        <v/>
      </c>
      <c r="H8" s="19" t="str">
        <f>IF($B8&lt;&gt;"", IF(INDEX('Evidence střelců a nástřel'!I$7:I$107,$B8) &lt;&gt;"", INDEX('Evidence střelců a nástřel'!I$7:I$107,$B8), ""), "")</f>
        <v/>
      </c>
      <c r="I8" s="19" t="str">
        <f>IF($B8&lt;&gt;"", IF(INDEX('Evidence střelců a nástřel'!J$7:J$107,$B8) &lt;&gt;"", INDEX('Evidence střelců a nástřel'!J$7:J$107,$B8), ""), "")</f>
        <v/>
      </c>
      <c r="J8" s="19" t="str">
        <f>IF($B8&lt;&gt;"", IF(INDEX('Evidence střelců a nástřel'!K$7:K$107,$B8) &lt;&gt;"", INDEX('Evidence střelců a nástřel'!K$7:K$107,$B8), ""), "")</f>
        <v/>
      </c>
      <c r="K8" s="19" t="str">
        <f>IF($B8&lt;&gt;"", IF(INDEX('Evidence střelců a nástřel'!L$7:L$107,$B8) &lt;&gt;"", INDEX('Evidence střelců a nástřel'!L$7:L$107,$B8), ""), "")</f>
        <v/>
      </c>
      <c r="L8" s="19" t="str">
        <f>IF($B8&lt;&gt;"", IF(INDEX('Evidence střelců a nástřel'!M$7:M$107,$B8) &lt;&gt;"", INDEX('Evidence střelců a nástřel'!M$7:M$107,$B8), ""), "")</f>
        <v/>
      </c>
      <c r="M8" s="19" t="str">
        <f>IF($B8&lt;&gt;"", IF(INDEX('Evidence střelců a nástřel'!N$7:N$107,$B8) &lt;&gt;"", INDEX('Evidence střelců a nástřel'!N$7:N$107,$B8), ""), "")</f>
        <v/>
      </c>
      <c r="N8" s="19" t="str">
        <f>IF($B8&lt;&gt;"", IF(INDEX('Evidence střelců a nástřel'!O$7:O$107,$B8) &lt;&gt;"", INDEX('Evidence střelců a nástřel'!O$7:O$107,$B8), ""), "")</f>
        <v/>
      </c>
      <c r="O8" s="18" t="str">
        <f t="shared" ref="O8:O71" si="0">IF(AND($B8&lt;&gt;"", COUNT($E8:$N8) &gt; 0),SUM($E8:$N8),"")</f>
        <v/>
      </c>
      <c r="P8" s="19" t="str">
        <f>IF($B8&lt;&gt;"", IF(AND(INDEX('Evidence střelců a nástřel'!P$7:P$107,$B8)&lt;&gt;"", Nastavení!$B$5="NE"), INDEX('Evidence střelců a nástřel'!P$7:P$107,$B8), ""), "")</f>
        <v/>
      </c>
      <c r="Q8" s="18" t="str">
        <f>IF($B8&lt;&gt;"", IF(INDEX('Evidence střelců a nástřel'!Q$7:Q$107,$B8) &gt; 0, INDEX('Evidence střelců a nástřel'!Q$7:Q$107,$B8), ""), "")</f>
        <v/>
      </c>
      <c r="R8" s="18" t="str">
        <f t="shared" ref="R8:R71" si="1">IF(AND($O8&lt;&gt;"",$P8&lt;&gt;""),P8+O8,"")</f>
        <v/>
      </c>
      <c r="S8" t="str">
        <f>IF($B8&lt;&gt;"", IF(INDEX('Evidence střelců a nástřel'!T$7:T$107,$B8) &gt; 0, INDEX('Evidence střelců a nástřel'!T$7:T$107,$B8), ""), "")</f>
        <v/>
      </c>
    </row>
    <row r="9" spans="1:19" x14ac:dyDescent="0.25">
      <c r="A9" s="18" t="str">
        <f>IF(AND($B9 &lt;&gt; "", COUNT(E9:N9) &gt; 0), INDEX('Pomocné pořadí jednotlivci'!O$7:O$107,$B9), "")</f>
        <v/>
      </c>
      <c r="B9" s="18" t="str">
        <f>IF(ISNUMBER(MATCH(ROW()-6,'Pomocné pořadí jednotlivci'!$R$7:$R$107,0)),INDEX('Evidence střelců a nástřel'!$A$7:$A$107,MATCH(ROW()-6,'Pomocné pořadí jednotlivci'!$R$7:$R$107,0),1),"")</f>
        <v/>
      </c>
      <c r="C9" s="33" t="str">
        <f>IF($B9&lt;&gt;"", IF(INDEX('Evidence střelců a nástřel'!$C$7:$C$107,$B9) = 0, "", UPPER(INDEX('Evidence střelců a nástřel'!$C$7:$C$107,$B9))),"")</f>
        <v/>
      </c>
      <c r="D9" s="80" t="str">
        <f>IF($B9&lt;&gt;"",TRIM(INDEX('Evidence střelců a nástřel'!E$7:E$107,$B9)),"")</f>
        <v/>
      </c>
      <c r="E9" s="19" t="str">
        <f>IF($B9&lt;&gt;"", IF(INDEX('Evidence střelců a nástřel'!F$7:F$107,$B9) &lt;&gt;"", INDEX('Evidence střelců a nástřel'!F$7:F$107,$B9), ""), "")</f>
        <v/>
      </c>
      <c r="F9" s="19" t="str">
        <f>IF($B9&lt;&gt;"", IF(INDEX('Evidence střelců a nástřel'!G$7:G$107,$B9) &lt;&gt;"", INDEX('Evidence střelců a nástřel'!G$7:G$107,$B9), ""), "")</f>
        <v/>
      </c>
      <c r="G9" s="19" t="str">
        <f>IF($B9&lt;&gt;"", IF(INDEX('Evidence střelců a nástřel'!H$7:H$107,$B9) &lt;&gt;"", INDEX('Evidence střelců a nástřel'!H$7:H$107,$B9), ""), "")</f>
        <v/>
      </c>
      <c r="H9" s="19" t="str">
        <f>IF($B9&lt;&gt;"", IF(INDEX('Evidence střelců a nástřel'!I$7:I$107,$B9) &lt;&gt;"", INDEX('Evidence střelců a nástřel'!I$7:I$107,$B9), ""), "")</f>
        <v/>
      </c>
      <c r="I9" s="19" t="str">
        <f>IF($B9&lt;&gt;"", IF(INDEX('Evidence střelců a nástřel'!J$7:J$107,$B9) &lt;&gt;"", INDEX('Evidence střelců a nástřel'!J$7:J$107,$B9), ""), "")</f>
        <v/>
      </c>
      <c r="J9" s="19" t="str">
        <f>IF($B9&lt;&gt;"", IF(INDEX('Evidence střelců a nástřel'!K$7:K$107,$B9) &lt;&gt;"", INDEX('Evidence střelců a nástřel'!K$7:K$107,$B9), ""), "")</f>
        <v/>
      </c>
      <c r="K9" s="19" t="str">
        <f>IF($B9&lt;&gt;"", IF(INDEX('Evidence střelců a nástřel'!L$7:L$107,$B9) &lt;&gt;"", INDEX('Evidence střelců a nástřel'!L$7:L$107,$B9), ""), "")</f>
        <v/>
      </c>
      <c r="L9" s="19" t="str">
        <f>IF($B9&lt;&gt;"", IF(INDEX('Evidence střelců a nástřel'!M$7:M$107,$B9) &lt;&gt;"", INDEX('Evidence střelců a nástřel'!M$7:M$107,$B9), ""), "")</f>
        <v/>
      </c>
      <c r="M9" s="19" t="str">
        <f>IF($B9&lt;&gt;"", IF(INDEX('Evidence střelců a nástřel'!N$7:N$107,$B9) &lt;&gt;"", INDEX('Evidence střelců a nástřel'!N$7:N$107,$B9), ""), "")</f>
        <v/>
      </c>
      <c r="N9" s="19" t="str">
        <f>IF($B9&lt;&gt;"", IF(INDEX('Evidence střelců a nástřel'!O$7:O$107,$B9) &lt;&gt;"", INDEX('Evidence střelců a nástřel'!O$7:O$107,$B9), ""), "")</f>
        <v/>
      </c>
      <c r="O9" s="18" t="str">
        <f t="shared" si="0"/>
        <v/>
      </c>
      <c r="P9" s="19" t="str">
        <f>IF($B9&lt;&gt;"", IF(AND(INDEX('Evidence střelců a nástřel'!P$7:P$107,$B9)&lt;&gt;"", Nastavení!$B$5="NE"), INDEX('Evidence střelců a nástřel'!P$7:P$107,$B9), ""), "")</f>
        <v/>
      </c>
      <c r="Q9" s="18" t="str">
        <f>IF($B9&lt;&gt;"", IF(INDEX('Evidence střelců a nástřel'!Q$7:Q$107,$B9) &gt; 0, INDEX('Evidence střelců a nástřel'!Q$7:Q$107,$B9), ""), "")</f>
        <v/>
      </c>
      <c r="R9" s="18" t="str">
        <f t="shared" si="1"/>
        <v/>
      </c>
      <c r="S9" t="str">
        <f>IF($B9&lt;&gt;"", IF(INDEX('Evidence střelců a nástřel'!T$7:T$107,$B9) &gt; 0, INDEX('Evidence střelců a nástřel'!T$7:T$107,$B9), ""), "")</f>
        <v/>
      </c>
    </row>
    <row r="10" spans="1:19" x14ac:dyDescent="0.25">
      <c r="A10" s="18" t="str">
        <f>IF(AND($B10 &lt;&gt; "", COUNT(E10:N10) &gt; 0), INDEX('Pomocné pořadí jednotlivci'!O$7:O$107,$B10), "")</f>
        <v/>
      </c>
      <c r="B10" s="18" t="str">
        <f>IF(ISNUMBER(MATCH(ROW()-6,'Pomocné pořadí jednotlivci'!$R$7:$R$107,0)),INDEX('Evidence střelců a nástřel'!$A$7:$A$107,MATCH(ROW()-6,'Pomocné pořadí jednotlivci'!$R$7:$R$107,0),1),"")</f>
        <v/>
      </c>
      <c r="C10" s="33" t="str">
        <f>IF($B10&lt;&gt;"", IF(INDEX('Evidence střelců a nástřel'!$C$7:$C$107,$B10) = 0, "", UPPER(INDEX('Evidence střelců a nástřel'!$C$7:$C$107,$B10))),"")</f>
        <v/>
      </c>
      <c r="D10" s="80" t="str">
        <f>IF($B10&lt;&gt;"",TRIM(INDEX('Evidence střelců a nástřel'!E$7:E$107,$B10)),"")</f>
        <v/>
      </c>
      <c r="E10" s="19" t="str">
        <f>IF($B10&lt;&gt;"", IF(INDEX('Evidence střelců a nástřel'!F$7:F$107,$B10) &lt;&gt;"", INDEX('Evidence střelců a nástřel'!F$7:F$107,$B10), ""), "")</f>
        <v/>
      </c>
      <c r="F10" s="19" t="str">
        <f>IF($B10&lt;&gt;"", IF(INDEX('Evidence střelců a nástřel'!G$7:G$107,$B10) &lt;&gt;"", INDEX('Evidence střelců a nástřel'!G$7:G$107,$B10), ""), "")</f>
        <v/>
      </c>
      <c r="G10" s="19" t="str">
        <f>IF($B10&lt;&gt;"", IF(INDEX('Evidence střelců a nástřel'!H$7:H$107,$B10) &lt;&gt;"", INDEX('Evidence střelců a nástřel'!H$7:H$107,$B10), ""), "")</f>
        <v/>
      </c>
      <c r="H10" s="19" t="str">
        <f>IF($B10&lt;&gt;"", IF(INDEX('Evidence střelců a nástřel'!I$7:I$107,$B10) &lt;&gt;"", INDEX('Evidence střelců a nástřel'!I$7:I$107,$B10), ""), "")</f>
        <v/>
      </c>
      <c r="I10" s="19" t="str">
        <f>IF($B10&lt;&gt;"", IF(INDEX('Evidence střelců a nástřel'!J$7:J$107,$B10) &lt;&gt;"", INDEX('Evidence střelců a nástřel'!J$7:J$107,$B10), ""), "")</f>
        <v/>
      </c>
      <c r="J10" s="19" t="str">
        <f>IF($B10&lt;&gt;"", IF(INDEX('Evidence střelců a nástřel'!K$7:K$107,$B10) &lt;&gt;"", INDEX('Evidence střelců a nástřel'!K$7:K$107,$B10), ""), "")</f>
        <v/>
      </c>
      <c r="K10" s="19" t="str">
        <f>IF($B10&lt;&gt;"", IF(INDEX('Evidence střelců a nástřel'!L$7:L$107,$B10) &lt;&gt;"", INDEX('Evidence střelců a nástřel'!L$7:L$107,$B10), ""), "")</f>
        <v/>
      </c>
      <c r="L10" s="19" t="str">
        <f>IF($B10&lt;&gt;"", IF(INDEX('Evidence střelců a nástřel'!M$7:M$107,$B10) &lt;&gt;"", INDEX('Evidence střelců a nástřel'!M$7:M$107,$B10), ""), "")</f>
        <v/>
      </c>
      <c r="M10" s="19" t="str">
        <f>IF($B10&lt;&gt;"", IF(INDEX('Evidence střelců a nástřel'!N$7:N$107,$B10) &lt;&gt;"", INDEX('Evidence střelců a nástřel'!N$7:N$107,$B10), ""), "")</f>
        <v/>
      </c>
      <c r="N10" s="19" t="str">
        <f>IF($B10&lt;&gt;"", IF(INDEX('Evidence střelců a nástřel'!O$7:O$107,$B10) &lt;&gt;"", INDEX('Evidence střelců a nástřel'!O$7:O$107,$B10), ""), "")</f>
        <v/>
      </c>
      <c r="O10" s="18" t="str">
        <f t="shared" si="0"/>
        <v/>
      </c>
      <c r="P10" s="19" t="str">
        <f>IF($B10&lt;&gt;"", IF(AND(INDEX('Evidence střelců a nástřel'!P$7:P$107,$B10)&lt;&gt;"", Nastavení!$B$5="NE"), INDEX('Evidence střelců a nástřel'!P$7:P$107,$B10), ""), "")</f>
        <v/>
      </c>
      <c r="Q10" s="18" t="str">
        <f>IF($B10&lt;&gt;"", IF(INDEX('Evidence střelců a nástřel'!Q$7:Q$107,$B10) &gt; 0, INDEX('Evidence střelců a nástřel'!Q$7:Q$107,$B10), ""), "")</f>
        <v/>
      </c>
      <c r="R10" s="18" t="str">
        <f t="shared" si="1"/>
        <v/>
      </c>
      <c r="S10" t="str">
        <f>IF($B10&lt;&gt;"", IF(INDEX('Evidence střelců a nástřel'!T$7:T$107,$B10) &gt; 0, INDEX('Evidence střelců a nástřel'!T$7:T$107,$B10), ""), "")</f>
        <v/>
      </c>
    </row>
    <row r="11" spans="1:19" x14ac:dyDescent="0.25">
      <c r="A11" s="18" t="str">
        <f>IF(AND($B11 &lt;&gt; "", COUNT(E11:N11) &gt; 0), INDEX('Pomocné pořadí jednotlivci'!O$7:O$107,$B11), "")</f>
        <v/>
      </c>
      <c r="B11" s="18" t="str">
        <f>IF(ISNUMBER(MATCH(ROW()-6,'Pomocné pořadí jednotlivci'!$R$7:$R$107,0)),INDEX('Evidence střelců a nástřel'!$A$7:$A$107,MATCH(ROW()-6,'Pomocné pořadí jednotlivci'!$R$7:$R$107,0),1),"")</f>
        <v/>
      </c>
      <c r="C11" s="33" t="str">
        <f>IF($B11&lt;&gt;"", IF(INDEX('Evidence střelců a nástřel'!$C$7:$C$107,$B11) = 0, "", UPPER(INDEX('Evidence střelců a nástřel'!$C$7:$C$107,$B11))),"")</f>
        <v/>
      </c>
      <c r="D11" s="80" t="str">
        <f>IF($B11&lt;&gt;"",TRIM(INDEX('Evidence střelců a nástřel'!E$7:E$107,$B11)),"")</f>
        <v/>
      </c>
      <c r="E11" s="19" t="str">
        <f>IF($B11&lt;&gt;"", IF(INDEX('Evidence střelců a nástřel'!F$7:F$107,$B11) &lt;&gt;"", INDEX('Evidence střelců a nástřel'!F$7:F$107,$B11), ""), "")</f>
        <v/>
      </c>
      <c r="F11" s="19" t="str">
        <f>IF($B11&lt;&gt;"", IF(INDEX('Evidence střelců a nástřel'!G$7:G$107,$B11) &lt;&gt;"", INDEX('Evidence střelců a nástřel'!G$7:G$107,$B11), ""), "")</f>
        <v/>
      </c>
      <c r="G11" s="19" t="str">
        <f>IF($B11&lt;&gt;"", IF(INDEX('Evidence střelců a nástřel'!H$7:H$107,$B11) &lt;&gt;"", INDEX('Evidence střelců a nástřel'!H$7:H$107,$B11), ""), "")</f>
        <v/>
      </c>
      <c r="H11" s="19" t="str">
        <f>IF($B11&lt;&gt;"", IF(INDEX('Evidence střelců a nástřel'!I$7:I$107,$B11) &lt;&gt;"", INDEX('Evidence střelců a nástřel'!I$7:I$107,$B11), ""), "")</f>
        <v/>
      </c>
      <c r="I11" s="19" t="str">
        <f>IF($B11&lt;&gt;"", IF(INDEX('Evidence střelců a nástřel'!J$7:J$107,$B11) &lt;&gt;"", INDEX('Evidence střelců a nástřel'!J$7:J$107,$B11), ""), "")</f>
        <v/>
      </c>
      <c r="J11" s="19" t="str">
        <f>IF($B11&lt;&gt;"", IF(INDEX('Evidence střelců a nástřel'!K$7:K$107,$B11) &lt;&gt;"", INDEX('Evidence střelců a nástřel'!K$7:K$107,$B11), ""), "")</f>
        <v/>
      </c>
      <c r="K11" s="19" t="str">
        <f>IF($B11&lt;&gt;"", IF(INDEX('Evidence střelců a nástřel'!L$7:L$107,$B11) &lt;&gt;"", INDEX('Evidence střelců a nástřel'!L$7:L$107,$B11), ""), "")</f>
        <v/>
      </c>
      <c r="L11" s="19" t="str">
        <f>IF($B11&lt;&gt;"", IF(INDEX('Evidence střelců a nástřel'!M$7:M$107,$B11) &lt;&gt;"", INDEX('Evidence střelců a nástřel'!M$7:M$107,$B11), ""), "")</f>
        <v/>
      </c>
      <c r="M11" s="19" t="str">
        <f>IF($B11&lt;&gt;"", IF(INDEX('Evidence střelců a nástřel'!N$7:N$107,$B11) &lt;&gt;"", INDEX('Evidence střelců a nástřel'!N$7:N$107,$B11), ""), "")</f>
        <v/>
      </c>
      <c r="N11" s="19" t="str">
        <f>IF($B11&lt;&gt;"", IF(INDEX('Evidence střelců a nástřel'!O$7:O$107,$B11) &lt;&gt;"", INDEX('Evidence střelců a nástřel'!O$7:O$107,$B11), ""), "")</f>
        <v/>
      </c>
      <c r="O11" s="18" t="str">
        <f t="shared" si="0"/>
        <v/>
      </c>
      <c r="P11" s="19" t="str">
        <f>IF($B11&lt;&gt;"", IF(AND(INDEX('Evidence střelců a nástřel'!P$7:P$107,$B11)&lt;&gt;"", Nastavení!$B$5="NE"), INDEX('Evidence střelců a nástřel'!P$7:P$107,$B11), ""), "")</f>
        <v/>
      </c>
      <c r="Q11" s="18" t="str">
        <f>IF($B11&lt;&gt;"", IF(INDEX('Evidence střelců a nástřel'!Q$7:Q$107,$B11) &gt; 0, INDEX('Evidence střelců a nástřel'!Q$7:Q$107,$B11), ""), "")</f>
        <v/>
      </c>
      <c r="R11" s="18" t="str">
        <f t="shared" si="1"/>
        <v/>
      </c>
      <c r="S11" t="str">
        <f>IF($B11&lt;&gt;"", IF(INDEX('Evidence střelců a nástřel'!T$7:T$107,$B11) &gt; 0, INDEX('Evidence střelců a nástřel'!T$7:T$107,$B11), ""), "")</f>
        <v/>
      </c>
    </row>
    <row r="12" spans="1:19" x14ac:dyDescent="0.25">
      <c r="A12" s="18" t="str">
        <f>IF(AND($B12 &lt;&gt; "", COUNT(E12:N12) &gt; 0), INDEX('Pomocné pořadí jednotlivci'!O$7:O$107,$B12), "")</f>
        <v/>
      </c>
      <c r="B12" s="18" t="str">
        <f>IF(ISNUMBER(MATCH(ROW()-6,'Pomocné pořadí jednotlivci'!$R$7:$R$107,0)),INDEX('Evidence střelců a nástřel'!$A$7:$A$107,MATCH(ROW()-6,'Pomocné pořadí jednotlivci'!$R$7:$R$107,0),1),"")</f>
        <v/>
      </c>
      <c r="C12" s="33" t="str">
        <f>IF($B12&lt;&gt;"", IF(INDEX('Evidence střelců a nástřel'!$C$7:$C$107,$B12) = 0, "", UPPER(INDEX('Evidence střelců a nástřel'!$C$7:$C$107,$B12))),"")</f>
        <v/>
      </c>
      <c r="D12" s="80" t="str">
        <f>IF($B12&lt;&gt;"",TRIM(INDEX('Evidence střelců a nástřel'!E$7:E$107,$B12)),"")</f>
        <v/>
      </c>
      <c r="E12" s="19" t="str">
        <f>IF($B12&lt;&gt;"", IF(INDEX('Evidence střelců a nástřel'!F$7:F$107,$B12) &lt;&gt;"", INDEX('Evidence střelců a nástřel'!F$7:F$107,$B12), ""), "")</f>
        <v/>
      </c>
      <c r="F12" s="19" t="str">
        <f>IF($B12&lt;&gt;"", IF(INDEX('Evidence střelců a nástřel'!G$7:G$107,$B12) &lt;&gt;"", INDEX('Evidence střelců a nástřel'!G$7:G$107,$B12), ""), "")</f>
        <v/>
      </c>
      <c r="G12" s="19" t="str">
        <f>IF($B12&lt;&gt;"", IF(INDEX('Evidence střelců a nástřel'!H$7:H$107,$B12) &lt;&gt;"", INDEX('Evidence střelců a nástřel'!H$7:H$107,$B12), ""), "")</f>
        <v/>
      </c>
      <c r="H12" s="19" t="str">
        <f>IF($B12&lt;&gt;"", IF(INDEX('Evidence střelců a nástřel'!I$7:I$107,$B12) &lt;&gt;"", INDEX('Evidence střelců a nástřel'!I$7:I$107,$B12), ""), "")</f>
        <v/>
      </c>
      <c r="I12" s="19" t="str">
        <f>IF($B12&lt;&gt;"", IF(INDEX('Evidence střelců a nástřel'!J$7:J$107,$B12) &lt;&gt;"", INDEX('Evidence střelců a nástřel'!J$7:J$107,$B12), ""), "")</f>
        <v/>
      </c>
      <c r="J12" s="19" t="str">
        <f>IF($B12&lt;&gt;"", IF(INDEX('Evidence střelců a nástřel'!K$7:K$107,$B12) &lt;&gt;"", INDEX('Evidence střelců a nástřel'!K$7:K$107,$B12), ""), "")</f>
        <v/>
      </c>
      <c r="K12" s="19" t="str">
        <f>IF($B12&lt;&gt;"", IF(INDEX('Evidence střelců a nástřel'!L$7:L$107,$B12) &lt;&gt;"", INDEX('Evidence střelců a nástřel'!L$7:L$107,$B12), ""), "")</f>
        <v/>
      </c>
      <c r="L12" s="19" t="str">
        <f>IF($B12&lt;&gt;"", IF(INDEX('Evidence střelců a nástřel'!M$7:M$107,$B12) &lt;&gt;"", INDEX('Evidence střelců a nástřel'!M$7:M$107,$B12), ""), "")</f>
        <v/>
      </c>
      <c r="M12" s="19" t="str">
        <f>IF($B12&lt;&gt;"", IF(INDEX('Evidence střelců a nástřel'!N$7:N$107,$B12) &lt;&gt;"", INDEX('Evidence střelců a nástřel'!N$7:N$107,$B12), ""), "")</f>
        <v/>
      </c>
      <c r="N12" s="19" t="str">
        <f>IF($B12&lt;&gt;"", IF(INDEX('Evidence střelců a nástřel'!O$7:O$107,$B12) &lt;&gt;"", INDEX('Evidence střelců a nástřel'!O$7:O$107,$B12), ""), "")</f>
        <v/>
      </c>
      <c r="O12" s="18" t="str">
        <f t="shared" si="0"/>
        <v/>
      </c>
      <c r="P12" s="19" t="str">
        <f>IF($B12&lt;&gt;"", IF(AND(INDEX('Evidence střelců a nástřel'!P$7:P$107,$B12)&lt;&gt;"", Nastavení!$B$5="NE"), INDEX('Evidence střelců a nástřel'!P$7:P$107,$B12), ""), "")</f>
        <v/>
      </c>
      <c r="Q12" s="18" t="str">
        <f>IF($B12&lt;&gt;"", IF(INDEX('Evidence střelců a nástřel'!Q$7:Q$107,$B12) &gt; 0, INDEX('Evidence střelců a nástřel'!Q$7:Q$107,$B12), ""), "")</f>
        <v/>
      </c>
      <c r="R12" s="18" t="str">
        <f t="shared" si="1"/>
        <v/>
      </c>
      <c r="S12" t="str">
        <f>IF($B12&lt;&gt;"", IF(INDEX('Evidence střelců a nástřel'!T$7:T$107,$B12) &gt; 0, INDEX('Evidence střelců a nástřel'!T$7:T$107,$B12), ""), "")</f>
        <v/>
      </c>
    </row>
    <row r="13" spans="1:19" x14ac:dyDescent="0.25">
      <c r="A13" s="18" t="str">
        <f>IF(AND($B13 &lt;&gt; "", COUNT(E13:N13) &gt; 0), INDEX('Pomocné pořadí jednotlivci'!O$7:O$107,$B13), "")</f>
        <v/>
      </c>
      <c r="B13" s="18" t="str">
        <f>IF(ISNUMBER(MATCH(ROW()-6,'Pomocné pořadí jednotlivci'!$R$7:$R$107,0)),INDEX('Evidence střelců a nástřel'!$A$7:$A$107,MATCH(ROW()-6,'Pomocné pořadí jednotlivci'!$R$7:$R$107,0),1),"")</f>
        <v/>
      </c>
      <c r="C13" s="33" t="str">
        <f>IF($B13&lt;&gt;"", IF(INDEX('Evidence střelců a nástřel'!$C$7:$C$107,$B13) = 0, "", UPPER(INDEX('Evidence střelců a nástřel'!$C$7:$C$107,$B13))),"")</f>
        <v/>
      </c>
      <c r="D13" s="80" t="str">
        <f>IF($B13&lt;&gt;"",TRIM(INDEX('Evidence střelců a nástřel'!E$7:E$107,$B13)),"")</f>
        <v/>
      </c>
      <c r="E13" s="19" t="str">
        <f>IF($B13&lt;&gt;"", IF(INDEX('Evidence střelců a nástřel'!F$7:F$107,$B13) &lt;&gt;"", INDEX('Evidence střelců a nástřel'!F$7:F$107,$B13), ""), "")</f>
        <v/>
      </c>
      <c r="F13" s="19" t="str">
        <f>IF($B13&lt;&gt;"", IF(INDEX('Evidence střelců a nástřel'!G$7:G$107,$B13) &lt;&gt;"", INDEX('Evidence střelců a nástřel'!G$7:G$107,$B13), ""), "")</f>
        <v/>
      </c>
      <c r="G13" s="19" t="str">
        <f>IF($B13&lt;&gt;"", IF(INDEX('Evidence střelců a nástřel'!H$7:H$107,$B13) &lt;&gt;"", INDEX('Evidence střelců a nástřel'!H$7:H$107,$B13), ""), "")</f>
        <v/>
      </c>
      <c r="H13" s="19" t="str">
        <f>IF($B13&lt;&gt;"", IF(INDEX('Evidence střelců a nástřel'!I$7:I$107,$B13) &lt;&gt;"", INDEX('Evidence střelců a nástřel'!I$7:I$107,$B13), ""), "")</f>
        <v/>
      </c>
      <c r="I13" s="19" t="str">
        <f>IF($B13&lt;&gt;"", IF(INDEX('Evidence střelců a nástřel'!J$7:J$107,$B13) &lt;&gt;"", INDEX('Evidence střelců a nástřel'!J$7:J$107,$B13), ""), "")</f>
        <v/>
      </c>
      <c r="J13" s="19" t="str">
        <f>IF($B13&lt;&gt;"", IF(INDEX('Evidence střelců a nástřel'!K$7:K$107,$B13) &lt;&gt;"", INDEX('Evidence střelců a nástřel'!K$7:K$107,$B13), ""), "")</f>
        <v/>
      </c>
      <c r="K13" s="19" t="str">
        <f>IF($B13&lt;&gt;"", IF(INDEX('Evidence střelců a nástřel'!L$7:L$107,$B13) &lt;&gt;"", INDEX('Evidence střelců a nástřel'!L$7:L$107,$B13), ""), "")</f>
        <v/>
      </c>
      <c r="L13" s="19" t="str">
        <f>IF($B13&lt;&gt;"", IF(INDEX('Evidence střelců a nástřel'!M$7:M$107,$B13) &lt;&gt;"", INDEX('Evidence střelců a nástřel'!M$7:M$107,$B13), ""), "")</f>
        <v/>
      </c>
      <c r="M13" s="19" t="str">
        <f>IF($B13&lt;&gt;"", IF(INDEX('Evidence střelců a nástřel'!N$7:N$107,$B13) &lt;&gt;"", INDEX('Evidence střelců a nástřel'!N$7:N$107,$B13), ""), "")</f>
        <v/>
      </c>
      <c r="N13" s="19" t="str">
        <f>IF($B13&lt;&gt;"", IF(INDEX('Evidence střelců a nástřel'!O$7:O$107,$B13) &lt;&gt;"", INDEX('Evidence střelců a nástřel'!O$7:O$107,$B13), ""), "")</f>
        <v/>
      </c>
      <c r="O13" s="18" t="str">
        <f t="shared" si="0"/>
        <v/>
      </c>
      <c r="P13" s="19" t="str">
        <f>IF($B13&lt;&gt;"", IF(AND(INDEX('Evidence střelců a nástřel'!P$7:P$107,$B13)&lt;&gt;"", Nastavení!$B$5="NE"), INDEX('Evidence střelců a nástřel'!P$7:P$107,$B13), ""), "")</f>
        <v/>
      </c>
      <c r="Q13" s="18" t="str">
        <f>IF($B13&lt;&gt;"", IF(INDEX('Evidence střelců a nástřel'!Q$7:Q$107,$B13) &gt; 0, INDEX('Evidence střelců a nástřel'!Q$7:Q$107,$B13), ""), "")</f>
        <v/>
      </c>
      <c r="R13" s="18" t="str">
        <f t="shared" si="1"/>
        <v/>
      </c>
      <c r="S13" t="str">
        <f>IF($B13&lt;&gt;"", IF(INDEX('Evidence střelců a nástřel'!T$7:T$107,$B13) &gt; 0, INDEX('Evidence střelců a nástřel'!T$7:T$107,$B13), ""), "")</f>
        <v/>
      </c>
    </row>
    <row r="14" spans="1:19" x14ac:dyDescent="0.25">
      <c r="A14" s="18" t="str">
        <f>IF(AND($B14 &lt;&gt; "", COUNT(E14:N14) &gt; 0), INDEX('Pomocné pořadí jednotlivci'!O$7:O$107,$B14), "")</f>
        <v/>
      </c>
      <c r="B14" s="18" t="str">
        <f>IF(ISNUMBER(MATCH(ROW()-6,'Pomocné pořadí jednotlivci'!$R$7:$R$107,0)),INDEX('Evidence střelců a nástřel'!$A$7:$A$107,MATCH(ROW()-6,'Pomocné pořadí jednotlivci'!$R$7:$R$107,0),1),"")</f>
        <v/>
      </c>
      <c r="C14" s="33" t="str">
        <f>IF($B14&lt;&gt;"", IF(INDEX('Evidence střelců a nástřel'!$C$7:$C$107,$B14) = 0, "", UPPER(INDEX('Evidence střelců a nástřel'!$C$7:$C$107,$B14))),"")</f>
        <v/>
      </c>
      <c r="D14" s="80" t="str">
        <f>IF($B14&lt;&gt;"",TRIM(INDEX('Evidence střelců a nástřel'!E$7:E$107,$B14)),"")</f>
        <v/>
      </c>
      <c r="E14" s="19" t="str">
        <f>IF($B14&lt;&gt;"", IF(INDEX('Evidence střelců a nástřel'!F$7:F$107,$B14) &lt;&gt;"", INDEX('Evidence střelců a nástřel'!F$7:F$107,$B14), ""), "")</f>
        <v/>
      </c>
      <c r="F14" s="19" t="str">
        <f>IF($B14&lt;&gt;"", IF(INDEX('Evidence střelců a nástřel'!G$7:G$107,$B14) &lt;&gt;"", INDEX('Evidence střelců a nástřel'!G$7:G$107,$B14), ""), "")</f>
        <v/>
      </c>
      <c r="G14" s="19" t="str">
        <f>IF($B14&lt;&gt;"", IF(INDEX('Evidence střelců a nástřel'!H$7:H$107,$B14) &lt;&gt;"", INDEX('Evidence střelců a nástřel'!H$7:H$107,$B14), ""), "")</f>
        <v/>
      </c>
      <c r="H14" s="19" t="str">
        <f>IF($B14&lt;&gt;"", IF(INDEX('Evidence střelců a nástřel'!I$7:I$107,$B14) &lt;&gt;"", INDEX('Evidence střelců a nástřel'!I$7:I$107,$B14), ""), "")</f>
        <v/>
      </c>
      <c r="I14" s="19" t="str">
        <f>IF($B14&lt;&gt;"", IF(INDEX('Evidence střelců a nástřel'!J$7:J$107,$B14) &lt;&gt;"", INDEX('Evidence střelců a nástřel'!J$7:J$107,$B14), ""), "")</f>
        <v/>
      </c>
      <c r="J14" s="19" t="str">
        <f>IF($B14&lt;&gt;"", IF(INDEX('Evidence střelců a nástřel'!K$7:K$107,$B14) &lt;&gt;"", INDEX('Evidence střelců a nástřel'!K$7:K$107,$B14), ""), "")</f>
        <v/>
      </c>
      <c r="K14" s="19" t="str">
        <f>IF($B14&lt;&gt;"", IF(INDEX('Evidence střelců a nástřel'!L$7:L$107,$B14) &lt;&gt;"", INDEX('Evidence střelců a nástřel'!L$7:L$107,$B14), ""), "")</f>
        <v/>
      </c>
      <c r="L14" s="19" t="str">
        <f>IF($B14&lt;&gt;"", IF(INDEX('Evidence střelců a nástřel'!M$7:M$107,$B14) &lt;&gt;"", INDEX('Evidence střelců a nástřel'!M$7:M$107,$B14), ""), "")</f>
        <v/>
      </c>
      <c r="M14" s="19" t="str">
        <f>IF($B14&lt;&gt;"", IF(INDEX('Evidence střelců a nástřel'!N$7:N$107,$B14) &lt;&gt;"", INDEX('Evidence střelců a nástřel'!N$7:N$107,$B14), ""), "")</f>
        <v/>
      </c>
      <c r="N14" s="19" t="str">
        <f>IF($B14&lt;&gt;"", IF(INDEX('Evidence střelců a nástřel'!O$7:O$107,$B14) &lt;&gt;"", INDEX('Evidence střelců a nástřel'!O$7:O$107,$B14), ""), "")</f>
        <v/>
      </c>
      <c r="O14" s="18" t="str">
        <f t="shared" si="0"/>
        <v/>
      </c>
      <c r="P14" s="19" t="str">
        <f>IF($B14&lt;&gt;"", IF(AND(INDEX('Evidence střelců a nástřel'!P$7:P$107,$B14)&lt;&gt;"", Nastavení!$B$5="NE"), INDEX('Evidence střelců a nástřel'!P$7:P$107,$B14), ""), "")</f>
        <v/>
      </c>
      <c r="Q14" s="18" t="str">
        <f>IF($B14&lt;&gt;"", IF(INDEX('Evidence střelců a nástřel'!Q$7:Q$107,$B14) &gt; 0, INDEX('Evidence střelců a nástřel'!Q$7:Q$107,$B14), ""), "")</f>
        <v/>
      </c>
      <c r="R14" s="18" t="str">
        <f t="shared" si="1"/>
        <v/>
      </c>
      <c r="S14" t="str">
        <f>IF($B14&lt;&gt;"", IF(INDEX('Evidence střelců a nástřel'!T$7:T$107,$B14) &gt; 0, INDEX('Evidence střelců a nástřel'!T$7:T$107,$B14), ""), "")</f>
        <v/>
      </c>
    </row>
    <row r="15" spans="1:19" x14ac:dyDescent="0.25">
      <c r="A15" s="18" t="str">
        <f>IF(AND($B15 &lt;&gt; "", COUNT(E15:N15) &gt; 0), INDEX('Pomocné pořadí jednotlivci'!O$7:O$107,$B15), "")</f>
        <v/>
      </c>
      <c r="B15" s="18" t="str">
        <f>IF(ISNUMBER(MATCH(ROW()-6,'Pomocné pořadí jednotlivci'!$R$7:$R$107,0)),INDEX('Evidence střelců a nástřel'!$A$7:$A$107,MATCH(ROW()-6,'Pomocné pořadí jednotlivci'!$R$7:$R$107,0),1),"")</f>
        <v/>
      </c>
      <c r="C15" s="33" t="str">
        <f>IF($B15&lt;&gt;"", IF(INDEX('Evidence střelců a nástřel'!$C$7:$C$107,$B15) = 0, "", UPPER(INDEX('Evidence střelců a nástřel'!$C$7:$C$107,$B15))),"")</f>
        <v/>
      </c>
      <c r="D15" s="80" t="str">
        <f>IF($B15&lt;&gt;"",TRIM(INDEX('Evidence střelců a nástřel'!E$7:E$107,$B15)),"")</f>
        <v/>
      </c>
      <c r="E15" s="19" t="str">
        <f>IF($B15&lt;&gt;"", IF(INDEX('Evidence střelců a nástřel'!F$7:F$107,$B15) &lt;&gt;"", INDEX('Evidence střelců a nástřel'!F$7:F$107,$B15), ""), "")</f>
        <v/>
      </c>
      <c r="F15" s="19" t="str">
        <f>IF($B15&lt;&gt;"", IF(INDEX('Evidence střelců a nástřel'!G$7:G$107,$B15) &lt;&gt;"", INDEX('Evidence střelců a nástřel'!G$7:G$107,$B15), ""), "")</f>
        <v/>
      </c>
      <c r="G15" s="19" t="str">
        <f>IF($B15&lt;&gt;"", IF(INDEX('Evidence střelců a nástřel'!H$7:H$107,$B15) &lt;&gt;"", INDEX('Evidence střelců a nástřel'!H$7:H$107,$B15), ""), "")</f>
        <v/>
      </c>
      <c r="H15" s="19" t="str">
        <f>IF($B15&lt;&gt;"", IF(INDEX('Evidence střelců a nástřel'!I$7:I$107,$B15) &lt;&gt;"", INDEX('Evidence střelců a nástřel'!I$7:I$107,$B15), ""), "")</f>
        <v/>
      </c>
      <c r="I15" s="19" t="str">
        <f>IF($B15&lt;&gt;"", IF(INDEX('Evidence střelců a nástřel'!J$7:J$107,$B15) &lt;&gt;"", INDEX('Evidence střelců a nástřel'!J$7:J$107,$B15), ""), "")</f>
        <v/>
      </c>
      <c r="J15" s="19" t="str">
        <f>IF($B15&lt;&gt;"", IF(INDEX('Evidence střelců a nástřel'!K$7:K$107,$B15) &lt;&gt;"", INDEX('Evidence střelců a nástřel'!K$7:K$107,$B15), ""), "")</f>
        <v/>
      </c>
      <c r="K15" s="19" t="str">
        <f>IF($B15&lt;&gt;"", IF(INDEX('Evidence střelců a nástřel'!L$7:L$107,$B15) &lt;&gt;"", INDEX('Evidence střelců a nástřel'!L$7:L$107,$B15), ""), "")</f>
        <v/>
      </c>
      <c r="L15" s="19" t="str">
        <f>IF($B15&lt;&gt;"", IF(INDEX('Evidence střelců a nástřel'!M$7:M$107,$B15) &lt;&gt;"", INDEX('Evidence střelců a nástřel'!M$7:M$107,$B15), ""), "")</f>
        <v/>
      </c>
      <c r="M15" s="19" t="str">
        <f>IF($B15&lt;&gt;"", IF(INDEX('Evidence střelců a nástřel'!N$7:N$107,$B15) &lt;&gt;"", INDEX('Evidence střelců a nástřel'!N$7:N$107,$B15), ""), "")</f>
        <v/>
      </c>
      <c r="N15" s="19" t="str">
        <f>IF($B15&lt;&gt;"", IF(INDEX('Evidence střelců a nástřel'!O$7:O$107,$B15) &lt;&gt;"", INDEX('Evidence střelců a nástřel'!O$7:O$107,$B15), ""), "")</f>
        <v/>
      </c>
      <c r="O15" s="18" t="str">
        <f t="shared" si="0"/>
        <v/>
      </c>
      <c r="P15" s="19" t="str">
        <f>IF($B15&lt;&gt;"", IF(AND(INDEX('Evidence střelců a nástřel'!P$7:P$107,$B15)&lt;&gt;"", Nastavení!$B$5="NE"), INDEX('Evidence střelců a nástřel'!P$7:P$107,$B15), ""), "")</f>
        <v/>
      </c>
      <c r="Q15" s="18" t="str">
        <f>IF($B15&lt;&gt;"", IF(INDEX('Evidence střelců a nástřel'!Q$7:Q$107,$B15) &gt; 0, INDEX('Evidence střelců a nástřel'!Q$7:Q$107,$B15), ""), "")</f>
        <v/>
      </c>
      <c r="R15" s="18" t="str">
        <f t="shared" si="1"/>
        <v/>
      </c>
      <c r="S15" t="str">
        <f>IF($B15&lt;&gt;"", IF(INDEX('Evidence střelců a nástřel'!T$7:T$107,$B15) &gt; 0, INDEX('Evidence střelců a nástřel'!T$7:T$107,$B15), ""), "")</f>
        <v/>
      </c>
    </row>
    <row r="16" spans="1:19" x14ac:dyDescent="0.25">
      <c r="A16" s="18" t="str">
        <f>IF(AND($B16 &lt;&gt; "", COUNT(E16:N16) &gt; 0), INDEX('Pomocné pořadí jednotlivci'!O$7:O$107,$B16), "")</f>
        <v/>
      </c>
      <c r="B16" s="18" t="str">
        <f>IF(ISNUMBER(MATCH(ROW()-6,'Pomocné pořadí jednotlivci'!$R$7:$R$107,0)),INDEX('Evidence střelců a nástřel'!$A$7:$A$107,MATCH(ROW()-6,'Pomocné pořadí jednotlivci'!$R$7:$R$107,0),1),"")</f>
        <v/>
      </c>
      <c r="C16" s="33" t="str">
        <f>IF($B16&lt;&gt;"", IF(INDEX('Evidence střelců a nástřel'!$C$7:$C$107,$B16) = 0, "", UPPER(INDEX('Evidence střelců a nástřel'!$C$7:$C$107,$B16))),"")</f>
        <v/>
      </c>
      <c r="D16" s="80" t="str">
        <f>IF($B16&lt;&gt;"",TRIM(INDEX('Evidence střelců a nástřel'!E$7:E$107,$B16)),"")</f>
        <v/>
      </c>
      <c r="E16" s="19" t="str">
        <f>IF($B16&lt;&gt;"", IF(INDEX('Evidence střelců a nástřel'!F$7:F$107,$B16) &lt;&gt;"", INDEX('Evidence střelců a nástřel'!F$7:F$107,$B16), ""), "")</f>
        <v/>
      </c>
      <c r="F16" s="19" t="str">
        <f>IF($B16&lt;&gt;"", IF(INDEX('Evidence střelců a nástřel'!G$7:G$107,$B16) &lt;&gt;"", INDEX('Evidence střelců a nástřel'!G$7:G$107,$B16), ""), "")</f>
        <v/>
      </c>
      <c r="G16" s="19" t="str">
        <f>IF($B16&lt;&gt;"", IF(INDEX('Evidence střelců a nástřel'!H$7:H$107,$B16) &lt;&gt;"", INDEX('Evidence střelců a nástřel'!H$7:H$107,$B16), ""), "")</f>
        <v/>
      </c>
      <c r="H16" s="19" t="str">
        <f>IF($B16&lt;&gt;"", IF(INDEX('Evidence střelců a nástřel'!I$7:I$107,$B16) &lt;&gt;"", INDEX('Evidence střelců a nástřel'!I$7:I$107,$B16), ""), "")</f>
        <v/>
      </c>
      <c r="I16" s="19" t="str">
        <f>IF($B16&lt;&gt;"", IF(INDEX('Evidence střelců a nástřel'!J$7:J$107,$B16) &lt;&gt;"", INDEX('Evidence střelců a nástřel'!J$7:J$107,$B16), ""), "")</f>
        <v/>
      </c>
      <c r="J16" s="19" t="str">
        <f>IF($B16&lt;&gt;"", IF(INDEX('Evidence střelců a nástřel'!K$7:K$107,$B16) &lt;&gt;"", INDEX('Evidence střelců a nástřel'!K$7:K$107,$B16), ""), "")</f>
        <v/>
      </c>
      <c r="K16" s="19" t="str">
        <f>IF($B16&lt;&gt;"", IF(INDEX('Evidence střelců a nástřel'!L$7:L$107,$B16) &lt;&gt;"", INDEX('Evidence střelců a nástřel'!L$7:L$107,$B16), ""), "")</f>
        <v/>
      </c>
      <c r="L16" s="19" t="str">
        <f>IF($B16&lt;&gt;"", IF(INDEX('Evidence střelců a nástřel'!M$7:M$107,$B16) &lt;&gt;"", INDEX('Evidence střelců a nástřel'!M$7:M$107,$B16), ""), "")</f>
        <v/>
      </c>
      <c r="M16" s="19" t="str">
        <f>IF($B16&lt;&gt;"", IF(INDEX('Evidence střelců a nástřel'!N$7:N$107,$B16) &lt;&gt;"", INDEX('Evidence střelců a nástřel'!N$7:N$107,$B16), ""), "")</f>
        <v/>
      </c>
      <c r="N16" s="19" t="str">
        <f>IF($B16&lt;&gt;"", IF(INDEX('Evidence střelců a nástřel'!O$7:O$107,$B16) &lt;&gt;"", INDEX('Evidence střelců a nástřel'!O$7:O$107,$B16), ""), "")</f>
        <v/>
      </c>
      <c r="O16" s="18" t="str">
        <f t="shared" si="0"/>
        <v/>
      </c>
      <c r="P16" s="19" t="str">
        <f>IF($B16&lt;&gt;"", IF(AND(INDEX('Evidence střelců a nástřel'!P$7:P$107,$B16)&lt;&gt;"", Nastavení!$B$5="NE"), INDEX('Evidence střelců a nástřel'!P$7:P$107,$B16), ""), "")</f>
        <v/>
      </c>
      <c r="Q16" s="18" t="str">
        <f>IF($B16&lt;&gt;"", IF(INDEX('Evidence střelců a nástřel'!Q$7:Q$107,$B16) &gt; 0, INDEX('Evidence střelců a nástřel'!Q$7:Q$107,$B16), ""), "")</f>
        <v/>
      </c>
      <c r="R16" s="18" t="str">
        <f t="shared" si="1"/>
        <v/>
      </c>
      <c r="S16" t="str">
        <f>IF($B16&lt;&gt;"", IF(INDEX('Evidence střelců a nástřel'!T$7:T$107,$B16) &gt; 0, INDEX('Evidence střelců a nástřel'!T$7:T$107,$B16), ""), "")</f>
        <v/>
      </c>
    </row>
    <row r="17" spans="1:19" x14ac:dyDescent="0.25">
      <c r="A17" s="18" t="str">
        <f>IF(AND($B17 &lt;&gt; "", COUNT(E17:N17) &gt; 0), INDEX('Pomocné pořadí jednotlivci'!O$7:O$107,$B17), "")</f>
        <v/>
      </c>
      <c r="B17" s="18" t="str">
        <f>IF(ISNUMBER(MATCH(ROW()-6,'Pomocné pořadí jednotlivci'!$R$7:$R$107,0)),INDEX('Evidence střelců a nástřel'!$A$7:$A$107,MATCH(ROW()-6,'Pomocné pořadí jednotlivci'!$R$7:$R$107,0),1),"")</f>
        <v/>
      </c>
      <c r="C17" s="33" t="str">
        <f>IF($B17&lt;&gt;"", IF(INDEX('Evidence střelců a nástřel'!$C$7:$C$107,$B17) = 0, "", UPPER(INDEX('Evidence střelců a nástřel'!$C$7:$C$107,$B17))),"")</f>
        <v/>
      </c>
      <c r="D17" s="80" t="str">
        <f>IF($B17&lt;&gt;"",TRIM(INDEX('Evidence střelců a nástřel'!E$7:E$107,$B17)),"")</f>
        <v/>
      </c>
      <c r="E17" s="19" t="str">
        <f>IF($B17&lt;&gt;"", IF(INDEX('Evidence střelců a nástřel'!F$7:F$107,$B17) &lt;&gt;"", INDEX('Evidence střelců a nástřel'!F$7:F$107,$B17), ""), "")</f>
        <v/>
      </c>
      <c r="F17" s="19" t="str">
        <f>IF($B17&lt;&gt;"", IF(INDEX('Evidence střelců a nástřel'!G$7:G$107,$B17) &lt;&gt;"", INDEX('Evidence střelců a nástřel'!G$7:G$107,$B17), ""), "")</f>
        <v/>
      </c>
      <c r="G17" s="19" t="str">
        <f>IF($B17&lt;&gt;"", IF(INDEX('Evidence střelců a nástřel'!H$7:H$107,$B17) &lt;&gt;"", INDEX('Evidence střelců a nástřel'!H$7:H$107,$B17), ""), "")</f>
        <v/>
      </c>
      <c r="H17" s="19" t="str">
        <f>IF($B17&lt;&gt;"", IF(INDEX('Evidence střelců a nástřel'!I$7:I$107,$B17) &lt;&gt;"", INDEX('Evidence střelců a nástřel'!I$7:I$107,$B17), ""), "")</f>
        <v/>
      </c>
      <c r="I17" s="19" t="str">
        <f>IF($B17&lt;&gt;"", IF(INDEX('Evidence střelců a nástřel'!J$7:J$107,$B17) &lt;&gt;"", INDEX('Evidence střelců a nástřel'!J$7:J$107,$B17), ""), "")</f>
        <v/>
      </c>
      <c r="J17" s="19" t="str">
        <f>IF($B17&lt;&gt;"", IF(INDEX('Evidence střelců a nástřel'!K$7:K$107,$B17) &lt;&gt;"", INDEX('Evidence střelců a nástřel'!K$7:K$107,$B17), ""), "")</f>
        <v/>
      </c>
      <c r="K17" s="19" t="str">
        <f>IF($B17&lt;&gt;"", IF(INDEX('Evidence střelců a nástřel'!L$7:L$107,$B17) &lt;&gt;"", INDEX('Evidence střelců a nástřel'!L$7:L$107,$B17), ""), "")</f>
        <v/>
      </c>
      <c r="L17" s="19" t="str">
        <f>IF($B17&lt;&gt;"", IF(INDEX('Evidence střelců a nástřel'!M$7:M$107,$B17) &lt;&gt;"", INDEX('Evidence střelců a nástřel'!M$7:M$107,$B17), ""), "")</f>
        <v/>
      </c>
      <c r="M17" s="19" t="str">
        <f>IF($B17&lt;&gt;"", IF(INDEX('Evidence střelců a nástřel'!N$7:N$107,$B17) &lt;&gt;"", INDEX('Evidence střelců a nástřel'!N$7:N$107,$B17), ""), "")</f>
        <v/>
      </c>
      <c r="N17" s="19" t="str">
        <f>IF($B17&lt;&gt;"", IF(INDEX('Evidence střelců a nástřel'!O$7:O$107,$B17) &lt;&gt;"", INDEX('Evidence střelců a nástřel'!O$7:O$107,$B17), ""), "")</f>
        <v/>
      </c>
      <c r="O17" s="18" t="str">
        <f t="shared" si="0"/>
        <v/>
      </c>
      <c r="P17" s="19" t="str">
        <f>IF($B17&lt;&gt;"", IF(AND(INDEX('Evidence střelců a nástřel'!P$7:P$107,$B17)&lt;&gt;"", Nastavení!$B$5="NE"), INDEX('Evidence střelců a nástřel'!P$7:P$107,$B17), ""), "")</f>
        <v/>
      </c>
      <c r="Q17" s="18" t="str">
        <f>IF($B17&lt;&gt;"", IF(INDEX('Evidence střelců a nástřel'!Q$7:Q$107,$B17) &gt; 0, INDEX('Evidence střelců a nástřel'!Q$7:Q$107,$B17), ""), "")</f>
        <v/>
      </c>
      <c r="R17" s="18" t="str">
        <f t="shared" si="1"/>
        <v/>
      </c>
      <c r="S17" t="str">
        <f>IF($B17&lt;&gt;"", IF(INDEX('Evidence střelců a nástřel'!T$7:T$107,$B17) &gt; 0, INDEX('Evidence střelců a nástřel'!T$7:T$107,$B17), ""), "")</f>
        <v/>
      </c>
    </row>
    <row r="18" spans="1:19" x14ac:dyDescent="0.25">
      <c r="A18" s="18" t="str">
        <f>IF(AND($B18 &lt;&gt; "", COUNT(E18:N18) &gt; 0), INDEX('Pomocné pořadí jednotlivci'!O$7:O$107,$B18), "")</f>
        <v/>
      </c>
      <c r="B18" s="18" t="str">
        <f>IF(ISNUMBER(MATCH(ROW()-6,'Pomocné pořadí jednotlivci'!$R$7:$R$107,0)),INDEX('Evidence střelců a nástřel'!$A$7:$A$107,MATCH(ROW()-6,'Pomocné pořadí jednotlivci'!$R$7:$R$107,0),1),"")</f>
        <v/>
      </c>
      <c r="C18" s="33" t="str">
        <f>IF($B18&lt;&gt;"", IF(INDEX('Evidence střelců a nástřel'!$C$7:$C$107,$B18) = 0, "", UPPER(INDEX('Evidence střelců a nástřel'!$C$7:$C$107,$B18))),"")</f>
        <v/>
      </c>
      <c r="D18" s="80" t="str">
        <f>IF($B18&lt;&gt;"",TRIM(INDEX('Evidence střelců a nástřel'!E$7:E$107,$B18)),"")</f>
        <v/>
      </c>
      <c r="E18" s="19" t="str">
        <f>IF($B18&lt;&gt;"", IF(INDEX('Evidence střelců a nástřel'!F$7:F$107,$B18) &lt;&gt;"", INDEX('Evidence střelců a nástřel'!F$7:F$107,$B18), ""), "")</f>
        <v/>
      </c>
      <c r="F18" s="19" t="str">
        <f>IF($B18&lt;&gt;"", IF(INDEX('Evidence střelců a nástřel'!G$7:G$107,$B18) &lt;&gt;"", INDEX('Evidence střelců a nástřel'!G$7:G$107,$B18), ""), "")</f>
        <v/>
      </c>
      <c r="G18" s="19" t="str">
        <f>IF($B18&lt;&gt;"", IF(INDEX('Evidence střelců a nástřel'!H$7:H$107,$B18) &lt;&gt;"", INDEX('Evidence střelců a nástřel'!H$7:H$107,$B18), ""), "")</f>
        <v/>
      </c>
      <c r="H18" s="19" t="str">
        <f>IF($B18&lt;&gt;"", IF(INDEX('Evidence střelců a nástřel'!I$7:I$107,$B18) &lt;&gt;"", INDEX('Evidence střelců a nástřel'!I$7:I$107,$B18), ""), "")</f>
        <v/>
      </c>
      <c r="I18" s="19" t="str">
        <f>IF($B18&lt;&gt;"", IF(INDEX('Evidence střelců a nástřel'!J$7:J$107,$B18) &lt;&gt;"", INDEX('Evidence střelců a nástřel'!J$7:J$107,$B18), ""), "")</f>
        <v/>
      </c>
      <c r="J18" s="19" t="str">
        <f>IF($B18&lt;&gt;"", IF(INDEX('Evidence střelců a nástřel'!K$7:K$107,$B18) &lt;&gt;"", INDEX('Evidence střelců a nástřel'!K$7:K$107,$B18), ""), "")</f>
        <v/>
      </c>
      <c r="K18" s="19" t="str">
        <f>IF($B18&lt;&gt;"", IF(INDEX('Evidence střelců a nástřel'!L$7:L$107,$B18) &lt;&gt;"", INDEX('Evidence střelců a nástřel'!L$7:L$107,$B18), ""), "")</f>
        <v/>
      </c>
      <c r="L18" s="19" t="str">
        <f>IF($B18&lt;&gt;"", IF(INDEX('Evidence střelců a nástřel'!M$7:M$107,$B18) &lt;&gt;"", INDEX('Evidence střelců a nástřel'!M$7:M$107,$B18), ""), "")</f>
        <v/>
      </c>
      <c r="M18" s="19" t="str">
        <f>IF($B18&lt;&gt;"", IF(INDEX('Evidence střelců a nástřel'!N$7:N$107,$B18) &lt;&gt;"", INDEX('Evidence střelců a nástřel'!N$7:N$107,$B18), ""), "")</f>
        <v/>
      </c>
      <c r="N18" s="19" t="str">
        <f>IF($B18&lt;&gt;"", IF(INDEX('Evidence střelců a nástřel'!O$7:O$107,$B18) &lt;&gt;"", INDEX('Evidence střelců a nástřel'!O$7:O$107,$B18), ""), "")</f>
        <v/>
      </c>
      <c r="O18" s="18" t="str">
        <f t="shared" si="0"/>
        <v/>
      </c>
      <c r="P18" s="19" t="str">
        <f>IF($B18&lt;&gt;"", IF(AND(INDEX('Evidence střelců a nástřel'!P$7:P$107,$B18)&lt;&gt;"", Nastavení!$B$5="NE"), INDEX('Evidence střelců a nástřel'!P$7:P$107,$B18), ""), "")</f>
        <v/>
      </c>
      <c r="Q18" s="18" t="str">
        <f>IF($B18&lt;&gt;"", IF(INDEX('Evidence střelců a nástřel'!Q$7:Q$107,$B18) &gt; 0, INDEX('Evidence střelců a nástřel'!Q$7:Q$107,$B18), ""), "")</f>
        <v/>
      </c>
      <c r="R18" s="18" t="str">
        <f t="shared" si="1"/>
        <v/>
      </c>
      <c r="S18" t="str">
        <f>IF($B18&lt;&gt;"", IF(INDEX('Evidence střelců a nástřel'!T$7:T$107,$B18) &gt; 0, INDEX('Evidence střelců a nástřel'!T$7:T$107,$B18), ""), "")</f>
        <v/>
      </c>
    </row>
    <row r="19" spans="1:19" x14ac:dyDescent="0.25">
      <c r="A19" s="18" t="str">
        <f>IF(AND($B19 &lt;&gt; "", COUNT(E19:N19) &gt; 0), INDEX('Pomocné pořadí jednotlivci'!O$7:O$107,$B19), "")</f>
        <v/>
      </c>
      <c r="B19" s="18" t="str">
        <f>IF(ISNUMBER(MATCH(ROW()-6,'Pomocné pořadí jednotlivci'!$R$7:$R$107,0)),INDEX('Evidence střelců a nástřel'!$A$7:$A$107,MATCH(ROW()-6,'Pomocné pořadí jednotlivci'!$R$7:$R$107,0),1),"")</f>
        <v/>
      </c>
      <c r="C19" s="33" t="str">
        <f>IF($B19&lt;&gt;"", IF(INDEX('Evidence střelců a nástřel'!$C$7:$C$107,$B19) = 0, "", UPPER(INDEX('Evidence střelců a nástřel'!$C$7:$C$107,$B19))),"")</f>
        <v/>
      </c>
      <c r="D19" s="80" t="str">
        <f>IF($B19&lt;&gt;"",TRIM(INDEX('Evidence střelců a nástřel'!E$7:E$107,$B19)),"")</f>
        <v/>
      </c>
      <c r="E19" s="19" t="str">
        <f>IF($B19&lt;&gt;"", IF(INDEX('Evidence střelců a nástřel'!F$7:F$107,$B19) &lt;&gt;"", INDEX('Evidence střelců a nástřel'!F$7:F$107,$B19), ""), "")</f>
        <v/>
      </c>
      <c r="F19" s="19" t="str">
        <f>IF($B19&lt;&gt;"", IF(INDEX('Evidence střelců a nástřel'!G$7:G$107,$B19) &lt;&gt;"", INDEX('Evidence střelců a nástřel'!G$7:G$107,$B19), ""), "")</f>
        <v/>
      </c>
      <c r="G19" s="19" t="str">
        <f>IF($B19&lt;&gt;"", IF(INDEX('Evidence střelců a nástřel'!H$7:H$107,$B19) &lt;&gt;"", INDEX('Evidence střelců a nástřel'!H$7:H$107,$B19), ""), "")</f>
        <v/>
      </c>
      <c r="H19" s="19" t="str">
        <f>IF($B19&lt;&gt;"", IF(INDEX('Evidence střelců a nástřel'!I$7:I$107,$B19) &lt;&gt;"", INDEX('Evidence střelců a nástřel'!I$7:I$107,$B19), ""), "")</f>
        <v/>
      </c>
      <c r="I19" s="19" t="str">
        <f>IF($B19&lt;&gt;"", IF(INDEX('Evidence střelců a nástřel'!J$7:J$107,$B19) &lt;&gt;"", INDEX('Evidence střelců a nástřel'!J$7:J$107,$B19), ""), "")</f>
        <v/>
      </c>
      <c r="J19" s="19" t="str">
        <f>IF($B19&lt;&gt;"", IF(INDEX('Evidence střelců a nástřel'!K$7:K$107,$B19) &lt;&gt;"", INDEX('Evidence střelců a nástřel'!K$7:K$107,$B19), ""), "")</f>
        <v/>
      </c>
      <c r="K19" s="19" t="str">
        <f>IF($B19&lt;&gt;"", IF(INDEX('Evidence střelců a nástřel'!L$7:L$107,$B19) &lt;&gt;"", INDEX('Evidence střelců a nástřel'!L$7:L$107,$B19), ""), "")</f>
        <v/>
      </c>
      <c r="L19" s="19" t="str">
        <f>IF($B19&lt;&gt;"", IF(INDEX('Evidence střelců a nástřel'!M$7:M$107,$B19) &lt;&gt;"", INDEX('Evidence střelců a nástřel'!M$7:M$107,$B19), ""), "")</f>
        <v/>
      </c>
      <c r="M19" s="19" t="str">
        <f>IF($B19&lt;&gt;"", IF(INDEX('Evidence střelců a nástřel'!N$7:N$107,$B19) &lt;&gt;"", INDEX('Evidence střelců a nástřel'!N$7:N$107,$B19), ""), "")</f>
        <v/>
      </c>
      <c r="N19" s="19" t="str">
        <f>IF($B19&lt;&gt;"", IF(INDEX('Evidence střelců a nástřel'!O$7:O$107,$B19) &lt;&gt;"", INDEX('Evidence střelců a nástřel'!O$7:O$107,$B19), ""), "")</f>
        <v/>
      </c>
      <c r="O19" s="18" t="str">
        <f t="shared" si="0"/>
        <v/>
      </c>
      <c r="P19" s="19" t="str">
        <f>IF($B19&lt;&gt;"", IF(AND(INDEX('Evidence střelců a nástřel'!P$7:P$107,$B19)&lt;&gt;"", Nastavení!$B$5="NE"), INDEX('Evidence střelců a nástřel'!P$7:P$107,$B19), ""), "")</f>
        <v/>
      </c>
      <c r="Q19" s="18" t="str">
        <f>IF($B19&lt;&gt;"", IF(INDEX('Evidence střelců a nástřel'!Q$7:Q$107,$B19) &gt; 0, INDEX('Evidence střelců a nástřel'!Q$7:Q$107,$B19), ""), "")</f>
        <v/>
      </c>
      <c r="R19" s="18" t="str">
        <f t="shared" si="1"/>
        <v/>
      </c>
      <c r="S19" t="str">
        <f>IF($B19&lt;&gt;"", IF(INDEX('Evidence střelců a nástřel'!T$7:T$107,$B19) &gt; 0, INDEX('Evidence střelců a nástřel'!T$7:T$107,$B19), ""), "")</f>
        <v/>
      </c>
    </row>
    <row r="20" spans="1:19" x14ac:dyDescent="0.25">
      <c r="A20" s="18" t="str">
        <f>IF(AND($B20 &lt;&gt; "", COUNT(E20:N20) &gt; 0), INDEX('Pomocné pořadí jednotlivci'!O$7:O$107,$B20), "")</f>
        <v/>
      </c>
      <c r="B20" s="18" t="str">
        <f>IF(ISNUMBER(MATCH(ROW()-6,'Pomocné pořadí jednotlivci'!$R$7:$R$107,0)),INDEX('Evidence střelců a nástřel'!$A$7:$A$107,MATCH(ROW()-6,'Pomocné pořadí jednotlivci'!$R$7:$R$107,0),1),"")</f>
        <v/>
      </c>
      <c r="C20" s="33" t="str">
        <f>IF($B20&lt;&gt;"", IF(INDEX('Evidence střelců a nástřel'!$C$7:$C$107,$B20) = 0, "", UPPER(INDEX('Evidence střelců a nástřel'!$C$7:$C$107,$B20))),"")</f>
        <v/>
      </c>
      <c r="D20" s="80" t="str">
        <f>IF($B20&lt;&gt;"",TRIM(INDEX('Evidence střelců a nástřel'!E$7:E$107,$B20)),"")</f>
        <v/>
      </c>
      <c r="E20" s="19" t="str">
        <f>IF($B20&lt;&gt;"", IF(INDEX('Evidence střelců a nástřel'!F$7:F$107,$B20) &lt;&gt;"", INDEX('Evidence střelců a nástřel'!F$7:F$107,$B20), ""), "")</f>
        <v/>
      </c>
      <c r="F20" s="19" t="str">
        <f>IF($B20&lt;&gt;"", IF(INDEX('Evidence střelců a nástřel'!G$7:G$107,$B20) &lt;&gt;"", INDEX('Evidence střelců a nástřel'!G$7:G$107,$B20), ""), "")</f>
        <v/>
      </c>
      <c r="G20" s="19" t="str">
        <f>IF($B20&lt;&gt;"", IF(INDEX('Evidence střelců a nástřel'!H$7:H$107,$B20) &lt;&gt;"", INDEX('Evidence střelců a nástřel'!H$7:H$107,$B20), ""), "")</f>
        <v/>
      </c>
      <c r="H20" s="19" t="str">
        <f>IF($B20&lt;&gt;"", IF(INDEX('Evidence střelců a nástřel'!I$7:I$107,$B20) &lt;&gt;"", INDEX('Evidence střelců a nástřel'!I$7:I$107,$B20), ""), "")</f>
        <v/>
      </c>
      <c r="I20" s="19" t="str">
        <f>IF($B20&lt;&gt;"", IF(INDEX('Evidence střelců a nástřel'!J$7:J$107,$B20) &lt;&gt;"", INDEX('Evidence střelců a nástřel'!J$7:J$107,$B20), ""), "")</f>
        <v/>
      </c>
      <c r="J20" s="19" t="str">
        <f>IF($B20&lt;&gt;"", IF(INDEX('Evidence střelců a nástřel'!K$7:K$107,$B20) &lt;&gt;"", INDEX('Evidence střelců a nástřel'!K$7:K$107,$B20), ""), "")</f>
        <v/>
      </c>
      <c r="K20" s="19" t="str">
        <f>IF($B20&lt;&gt;"", IF(INDEX('Evidence střelců a nástřel'!L$7:L$107,$B20) &lt;&gt;"", INDEX('Evidence střelců a nástřel'!L$7:L$107,$B20), ""), "")</f>
        <v/>
      </c>
      <c r="L20" s="19" t="str">
        <f>IF($B20&lt;&gt;"", IF(INDEX('Evidence střelců a nástřel'!M$7:M$107,$B20) &lt;&gt;"", INDEX('Evidence střelců a nástřel'!M$7:M$107,$B20), ""), "")</f>
        <v/>
      </c>
      <c r="M20" s="19" t="str">
        <f>IF($B20&lt;&gt;"", IF(INDEX('Evidence střelců a nástřel'!N$7:N$107,$B20) &lt;&gt;"", INDEX('Evidence střelců a nástřel'!N$7:N$107,$B20), ""), "")</f>
        <v/>
      </c>
      <c r="N20" s="19" t="str">
        <f>IF($B20&lt;&gt;"", IF(INDEX('Evidence střelců a nástřel'!O$7:O$107,$B20) &lt;&gt;"", INDEX('Evidence střelců a nástřel'!O$7:O$107,$B20), ""), "")</f>
        <v/>
      </c>
      <c r="O20" s="18" t="str">
        <f t="shared" si="0"/>
        <v/>
      </c>
      <c r="P20" s="19" t="str">
        <f>IF($B20&lt;&gt;"", IF(AND(INDEX('Evidence střelců a nástřel'!P$7:P$107,$B20)&lt;&gt;"", Nastavení!$B$5="NE"), INDEX('Evidence střelců a nástřel'!P$7:P$107,$B20), ""), "")</f>
        <v/>
      </c>
      <c r="Q20" s="18" t="str">
        <f>IF($B20&lt;&gt;"", IF(INDEX('Evidence střelců a nástřel'!Q$7:Q$107,$B20) &gt; 0, INDEX('Evidence střelců a nástřel'!Q$7:Q$107,$B20), ""), "")</f>
        <v/>
      </c>
      <c r="R20" s="18" t="str">
        <f t="shared" si="1"/>
        <v/>
      </c>
      <c r="S20" t="str">
        <f>IF($B20&lt;&gt;"", IF(INDEX('Evidence střelců a nástřel'!T$7:T$107,$B20) &gt; 0, INDEX('Evidence střelců a nástřel'!T$7:T$107,$B20), ""), "")</f>
        <v/>
      </c>
    </row>
    <row r="21" spans="1:19" x14ac:dyDescent="0.25">
      <c r="A21" s="18" t="str">
        <f>IF(AND($B21 &lt;&gt; "", COUNT(E21:N21) &gt; 0), INDEX('Pomocné pořadí jednotlivci'!O$7:O$107,$B21), "")</f>
        <v/>
      </c>
      <c r="B21" s="18" t="str">
        <f>IF(ISNUMBER(MATCH(ROW()-6,'Pomocné pořadí jednotlivci'!$R$7:$R$107,0)),INDEX('Evidence střelců a nástřel'!$A$7:$A$107,MATCH(ROW()-6,'Pomocné pořadí jednotlivci'!$R$7:$R$107,0),1),"")</f>
        <v/>
      </c>
      <c r="C21" s="33" t="str">
        <f>IF($B21&lt;&gt;"", IF(INDEX('Evidence střelců a nástřel'!$C$7:$C$107,$B21) = 0, "", UPPER(INDEX('Evidence střelců a nástřel'!$C$7:$C$107,$B21))),"")</f>
        <v/>
      </c>
      <c r="D21" s="80" t="str">
        <f>IF($B21&lt;&gt;"",TRIM(INDEX('Evidence střelců a nástřel'!E$7:E$107,$B21)),"")</f>
        <v/>
      </c>
      <c r="E21" s="19" t="str">
        <f>IF($B21&lt;&gt;"", IF(INDEX('Evidence střelců a nástřel'!F$7:F$107,$B21) &lt;&gt;"", INDEX('Evidence střelců a nástřel'!F$7:F$107,$B21), ""), "")</f>
        <v/>
      </c>
      <c r="F21" s="19" t="str">
        <f>IF($B21&lt;&gt;"", IF(INDEX('Evidence střelců a nástřel'!G$7:G$107,$B21) &lt;&gt;"", INDEX('Evidence střelců a nástřel'!G$7:G$107,$B21), ""), "")</f>
        <v/>
      </c>
      <c r="G21" s="19" t="str">
        <f>IF($B21&lt;&gt;"", IF(INDEX('Evidence střelců a nástřel'!H$7:H$107,$B21) &lt;&gt;"", INDEX('Evidence střelců a nástřel'!H$7:H$107,$B21), ""), "")</f>
        <v/>
      </c>
      <c r="H21" s="19" t="str">
        <f>IF($B21&lt;&gt;"", IF(INDEX('Evidence střelců a nástřel'!I$7:I$107,$B21) &lt;&gt;"", INDEX('Evidence střelců a nástřel'!I$7:I$107,$B21), ""), "")</f>
        <v/>
      </c>
      <c r="I21" s="19" t="str">
        <f>IF($B21&lt;&gt;"", IF(INDEX('Evidence střelců a nástřel'!J$7:J$107,$B21) &lt;&gt;"", INDEX('Evidence střelců a nástřel'!J$7:J$107,$B21), ""), "")</f>
        <v/>
      </c>
      <c r="J21" s="19" t="str">
        <f>IF($B21&lt;&gt;"", IF(INDEX('Evidence střelců a nástřel'!K$7:K$107,$B21) &lt;&gt;"", INDEX('Evidence střelců a nástřel'!K$7:K$107,$B21), ""), "")</f>
        <v/>
      </c>
      <c r="K21" s="19" t="str">
        <f>IF($B21&lt;&gt;"", IF(INDEX('Evidence střelců a nástřel'!L$7:L$107,$B21) &lt;&gt;"", INDEX('Evidence střelců a nástřel'!L$7:L$107,$B21), ""), "")</f>
        <v/>
      </c>
      <c r="L21" s="19" t="str">
        <f>IF($B21&lt;&gt;"", IF(INDEX('Evidence střelců a nástřel'!M$7:M$107,$B21) &lt;&gt;"", INDEX('Evidence střelců a nástřel'!M$7:M$107,$B21), ""), "")</f>
        <v/>
      </c>
      <c r="M21" s="19" t="str">
        <f>IF($B21&lt;&gt;"", IF(INDEX('Evidence střelců a nástřel'!N$7:N$107,$B21) &lt;&gt;"", INDEX('Evidence střelců a nástřel'!N$7:N$107,$B21), ""), "")</f>
        <v/>
      </c>
      <c r="N21" s="19" t="str">
        <f>IF($B21&lt;&gt;"", IF(INDEX('Evidence střelců a nástřel'!O$7:O$107,$B21) &lt;&gt;"", INDEX('Evidence střelců a nástřel'!O$7:O$107,$B21), ""), "")</f>
        <v/>
      </c>
      <c r="O21" s="18" t="str">
        <f t="shared" si="0"/>
        <v/>
      </c>
      <c r="P21" s="19" t="str">
        <f>IF($B21&lt;&gt;"", IF(AND(INDEX('Evidence střelců a nástřel'!P$7:P$107,$B21)&lt;&gt;"", Nastavení!$B$5="NE"), INDEX('Evidence střelců a nástřel'!P$7:P$107,$B21), ""), "")</f>
        <v/>
      </c>
      <c r="Q21" s="18" t="str">
        <f>IF($B21&lt;&gt;"", IF(INDEX('Evidence střelců a nástřel'!Q$7:Q$107,$B21) &gt; 0, INDEX('Evidence střelců a nástřel'!Q$7:Q$107,$B21), ""), "")</f>
        <v/>
      </c>
      <c r="R21" s="18" t="str">
        <f t="shared" si="1"/>
        <v/>
      </c>
      <c r="S21" t="str">
        <f>IF($B21&lt;&gt;"", IF(INDEX('Evidence střelců a nástřel'!T$7:T$107,$B21) &gt; 0, INDEX('Evidence střelců a nástřel'!T$7:T$107,$B21), ""), "")</f>
        <v/>
      </c>
    </row>
    <row r="22" spans="1:19" x14ac:dyDescent="0.25">
      <c r="A22" s="18" t="str">
        <f>IF(AND($B22 &lt;&gt; "", COUNT(E22:N22) &gt; 0), INDEX('Pomocné pořadí jednotlivci'!O$7:O$107,$B22), "")</f>
        <v/>
      </c>
      <c r="B22" s="18" t="str">
        <f>IF(ISNUMBER(MATCH(ROW()-6,'Pomocné pořadí jednotlivci'!$R$7:$R$107,0)),INDEX('Evidence střelců a nástřel'!$A$7:$A$107,MATCH(ROW()-6,'Pomocné pořadí jednotlivci'!$R$7:$R$107,0),1),"")</f>
        <v/>
      </c>
      <c r="C22" s="33" t="str">
        <f>IF($B22&lt;&gt;"", IF(INDEX('Evidence střelců a nástřel'!$C$7:$C$107,$B22) = 0, "", UPPER(INDEX('Evidence střelců a nástřel'!$C$7:$C$107,$B22))),"")</f>
        <v/>
      </c>
      <c r="D22" s="80" t="str">
        <f>IF($B22&lt;&gt;"",TRIM(INDEX('Evidence střelců a nástřel'!E$7:E$107,$B22)),"")</f>
        <v/>
      </c>
      <c r="E22" s="19" t="str">
        <f>IF($B22&lt;&gt;"", IF(INDEX('Evidence střelců a nástřel'!F$7:F$107,$B22) &lt;&gt;"", INDEX('Evidence střelců a nástřel'!F$7:F$107,$B22), ""), "")</f>
        <v/>
      </c>
      <c r="F22" s="19" t="str">
        <f>IF($B22&lt;&gt;"", IF(INDEX('Evidence střelců a nástřel'!G$7:G$107,$B22) &lt;&gt;"", INDEX('Evidence střelců a nástřel'!G$7:G$107,$B22), ""), "")</f>
        <v/>
      </c>
      <c r="G22" s="19" t="str">
        <f>IF($B22&lt;&gt;"", IF(INDEX('Evidence střelců a nástřel'!H$7:H$107,$B22) &lt;&gt;"", INDEX('Evidence střelců a nástřel'!H$7:H$107,$B22), ""), "")</f>
        <v/>
      </c>
      <c r="H22" s="19" t="str">
        <f>IF($B22&lt;&gt;"", IF(INDEX('Evidence střelců a nástřel'!I$7:I$107,$B22) &lt;&gt;"", INDEX('Evidence střelců a nástřel'!I$7:I$107,$B22), ""), "")</f>
        <v/>
      </c>
      <c r="I22" s="19" t="str">
        <f>IF($B22&lt;&gt;"", IF(INDEX('Evidence střelců a nástřel'!J$7:J$107,$B22) &lt;&gt;"", INDEX('Evidence střelců a nástřel'!J$7:J$107,$B22), ""), "")</f>
        <v/>
      </c>
      <c r="J22" s="19" t="str">
        <f>IF($B22&lt;&gt;"", IF(INDEX('Evidence střelců a nástřel'!K$7:K$107,$B22) &lt;&gt;"", INDEX('Evidence střelců a nástřel'!K$7:K$107,$B22), ""), "")</f>
        <v/>
      </c>
      <c r="K22" s="19" t="str">
        <f>IF($B22&lt;&gt;"", IF(INDEX('Evidence střelců a nástřel'!L$7:L$107,$B22) &lt;&gt;"", INDEX('Evidence střelců a nástřel'!L$7:L$107,$B22), ""), "")</f>
        <v/>
      </c>
      <c r="L22" s="19" t="str">
        <f>IF($B22&lt;&gt;"", IF(INDEX('Evidence střelců a nástřel'!M$7:M$107,$B22) &lt;&gt;"", INDEX('Evidence střelců a nástřel'!M$7:M$107,$B22), ""), "")</f>
        <v/>
      </c>
      <c r="M22" s="19" t="str">
        <f>IF($B22&lt;&gt;"", IF(INDEX('Evidence střelců a nástřel'!N$7:N$107,$B22) &lt;&gt;"", INDEX('Evidence střelců a nástřel'!N$7:N$107,$B22), ""), "")</f>
        <v/>
      </c>
      <c r="N22" s="19" t="str">
        <f>IF($B22&lt;&gt;"", IF(INDEX('Evidence střelců a nástřel'!O$7:O$107,$B22) &lt;&gt;"", INDEX('Evidence střelců a nástřel'!O$7:O$107,$B22), ""), "")</f>
        <v/>
      </c>
      <c r="O22" s="18" t="str">
        <f t="shared" si="0"/>
        <v/>
      </c>
      <c r="P22" s="19" t="str">
        <f>IF($B22&lt;&gt;"", IF(AND(INDEX('Evidence střelců a nástřel'!P$7:P$107,$B22)&lt;&gt;"", Nastavení!$B$5="NE"), INDEX('Evidence střelců a nástřel'!P$7:P$107,$B22), ""), "")</f>
        <v/>
      </c>
      <c r="Q22" s="18" t="str">
        <f>IF($B22&lt;&gt;"", IF(INDEX('Evidence střelců a nástřel'!Q$7:Q$107,$B22) &gt; 0, INDEX('Evidence střelců a nástřel'!Q$7:Q$107,$B22), ""), "")</f>
        <v/>
      </c>
      <c r="R22" s="18" t="str">
        <f t="shared" si="1"/>
        <v/>
      </c>
      <c r="S22" t="str">
        <f>IF($B22&lt;&gt;"", IF(INDEX('Evidence střelců a nástřel'!T$7:T$107,$B22) &gt; 0, INDEX('Evidence střelců a nástřel'!T$7:T$107,$B22), ""), "")</f>
        <v/>
      </c>
    </row>
    <row r="23" spans="1:19" x14ac:dyDescent="0.25">
      <c r="A23" s="18" t="str">
        <f>IF(AND($B23 &lt;&gt; "", COUNT(E23:N23) &gt; 0), INDEX('Pomocné pořadí jednotlivci'!O$7:O$107,$B23), "")</f>
        <v/>
      </c>
      <c r="B23" s="18" t="str">
        <f>IF(ISNUMBER(MATCH(ROW()-6,'Pomocné pořadí jednotlivci'!$R$7:$R$107,0)),INDEX('Evidence střelců a nástřel'!$A$7:$A$107,MATCH(ROW()-6,'Pomocné pořadí jednotlivci'!$R$7:$R$107,0),1),"")</f>
        <v/>
      </c>
      <c r="C23" s="33" t="str">
        <f>IF($B23&lt;&gt;"", IF(INDEX('Evidence střelců a nástřel'!$C$7:$C$107,$B23) = 0, "", UPPER(INDEX('Evidence střelců a nástřel'!$C$7:$C$107,$B23))),"")</f>
        <v/>
      </c>
      <c r="D23" s="80" t="str">
        <f>IF($B23&lt;&gt;"",TRIM(INDEX('Evidence střelců a nástřel'!E$7:E$107,$B23)),"")</f>
        <v/>
      </c>
      <c r="E23" s="19" t="str">
        <f>IF($B23&lt;&gt;"", IF(INDEX('Evidence střelců a nástřel'!F$7:F$107,$B23) &lt;&gt;"", INDEX('Evidence střelců a nástřel'!F$7:F$107,$B23), ""), "")</f>
        <v/>
      </c>
      <c r="F23" s="19" t="str">
        <f>IF($B23&lt;&gt;"", IF(INDEX('Evidence střelců a nástřel'!G$7:G$107,$B23) &lt;&gt;"", INDEX('Evidence střelců a nástřel'!G$7:G$107,$B23), ""), "")</f>
        <v/>
      </c>
      <c r="G23" s="19" t="str">
        <f>IF($B23&lt;&gt;"", IF(INDEX('Evidence střelců a nástřel'!H$7:H$107,$B23) &lt;&gt;"", INDEX('Evidence střelců a nástřel'!H$7:H$107,$B23), ""), "")</f>
        <v/>
      </c>
      <c r="H23" s="19" t="str">
        <f>IF($B23&lt;&gt;"", IF(INDEX('Evidence střelců a nástřel'!I$7:I$107,$B23) &lt;&gt;"", INDEX('Evidence střelců a nástřel'!I$7:I$107,$B23), ""), "")</f>
        <v/>
      </c>
      <c r="I23" s="19" t="str">
        <f>IF($B23&lt;&gt;"", IF(INDEX('Evidence střelců a nástřel'!J$7:J$107,$B23) &lt;&gt;"", INDEX('Evidence střelců a nástřel'!J$7:J$107,$B23), ""), "")</f>
        <v/>
      </c>
      <c r="J23" s="19" t="str">
        <f>IF($B23&lt;&gt;"", IF(INDEX('Evidence střelců a nástřel'!K$7:K$107,$B23) &lt;&gt;"", INDEX('Evidence střelců a nástřel'!K$7:K$107,$B23), ""), "")</f>
        <v/>
      </c>
      <c r="K23" s="19" t="str">
        <f>IF($B23&lt;&gt;"", IF(INDEX('Evidence střelců a nástřel'!L$7:L$107,$B23) &lt;&gt;"", INDEX('Evidence střelců a nástřel'!L$7:L$107,$B23), ""), "")</f>
        <v/>
      </c>
      <c r="L23" s="19" t="str">
        <f>IF($B23&lt;&gt;"", IF(INDEX('Evidence střelců a nástřel'!M$7:M$107,$B23) &lt;&gt;"", INDEX('Evidence střelců a nástřel'!M$7:M$107,$B23), ""), "")</f>
        <v/>
      </c>
      <c r="M23" s="19" t="str">
        <f>IF($B23&lt;&gt;"", IF(INDEX('Evidence střelců a nástřel'!N$7:N$107,$B23) &lt;&gt;"", INDEX('Evidence střelců a nástřel'!N$7:N$107,$B23), ""), "")</f>
        <v/>
      </c>
      <c r="N23" s="19" t="str">
        <f>IF($B23&lt;&gt;"", IF(INDEX('Evidence střelců a nástřel'!O$7:O$107,$B23) &lt;&gt;"", INDEX('Evidence střelců a nástřel'!O$7:O$107,$B23), ""), "")</f>
        <v/>
      </c>
      <c r="O23" s="18" t="str">
        <f t="shared" si="0"/>
        <v/>
      </c>
      <c r="P23" s="19" t="str">
        <f>IF($B23&lt;&gt;"", IF(AND(INDEX('Evidence střelců a nástřel'!P$7:P$107,$B23)&lt;&gt;"", Nastavení!$B$5="NE"), INDEX('Evidence střelců a nástřel'!P$7:P$107,$B23), ""), "")</f>
        <v/>
      </c>
      <c r="Q23" s="18" t="str">
        <f>IF($B23&lt;&gt;"", IF(INDEX('Evidence střelců a nástřel'!Q$7:Q$107,$B23) &gt; 0, INDEX('Evidence střelců a nástřel'!Q$7:Q$107,$B23), ""), "")</f>
        <v/>
      </c>
      <c r="R23" s="18" t="str">
        <f t="shared" si="1"/>
        <v/>
      </c>
      <c r="S23" t="str">
        <f>IF($B23&lt;&gt;"", IF(INDEX('Evidence střelců a nástřel'!T$7:T$107,$B23) &gt; 0, INDEX('Evidence střelců a nástřel'!T$7:T$107,$B23), ""), "")</f>
        <v/>
      </c>
    </row>
    <row r="24" spans="1:19" x14ac:dyDescent="0.25">
      <c r="A24" s="18" t="str">
        <f>IF(AND($B24 &lt;&gt; "", COUNT(E24:N24) &gt; 0), INDEX('Pomocné pořadí jednotlivci'!O$7:O$107,$B24), "")</f>
        <v/>
      </c>
      <c r="B24" s="18" t="str">
        <f>IF(ISNUMBER(MATCH(ROW()-6,'Pomocné pořadí jednotlivci'!$R$7:$R$107,0)),INDEX('Evidence střelců a nástřel'!$A$7:$A$107,MATCH(ROW()-6,'Pomocné pořadí jednotlivci'!$R$7:$R$107,0),1),"")</f>
        <v/>
      </c>
      <c r="C24" s="33" t="str">
        <f>IF($B24&lt;&gt;"", IF(INDEX('Evidence střelců a nástřel'!$C$7:$C$107,$B24) = 0, "", UPPER(INDEX('Evidence střelců a nástřel'!$C$7:$C$107,$B24))),"")</f>
        <v/>
      </c>
      <c r="D24" s="80" t="str">
        <f>IF($B24&lt;&gt;"",TRIM(INDEX('Evidence střelců a nástřel'!E$7:E$107,$B24)),"")</f>
        <v/>
      </c>
      <c r="E24" s="19" t="str">
        <f>IF($B24&lt;&gt;"", IF(INDEX('Evidence střelců a nástřel'!F$7:F$107,$B24) &lt;&gt;"", INDEX('Evidence střelců a nástřel'!F$7:F$107,$B24), ""), "")</f>
        <v/>
      </c>
      <c r="F24" s="19" t="str">
        <f>IF($B24&lt;&gt;"", IF(INDEX('Evidence střelců a nástřel'!G$7:G$107,$B24) &lt;&gt;"", INDEX('Evidence střelců a nástřel'!G$7:G$107,$B24), ""), "")</f>
        <v/>
      </c>
      <c r="G24" s="19" t="str">
        <f>IF($B24&lt;&gt;"", IF(INDEX('Evidence střelců a nástřel'!H$7:H$107,$B24) &lt;&gt;"", INDEX('Evidence střelců a nástřel'!H$7:H$107,$B24), ""), "")</f>
        <v/>
      </c>
      <c r="H24" s="19" t="str">
        <f>IF($B24&lt;&gt;"", IF(INDEX('Evidence střelců a nástřel'!I$7:I$107,$B24) &lt;&gt;"", INDEX('Evidence střelců a nástřel'!I$7:I$107,$B24), ""), "")</f>
        <v/>
      </c>
      <c r="I24" s="19" t="str">
        <f>IF($B24&lt;&gt;"", IF(INDEX('Evidence střelců a nástřel'!J$7:J$107,$B24) &lt;&gt;"", INDEX('Evidence střelců a nástřel'!J$7:J$107,$B24), ""), "")</f>
        <v/>
      </c>
      <c r="J24" s="19" t="str">
        <f>IF($B24&lt;&gt;"", IF(INDEX('Evidence střelců a nástřel'!K$7:K$107,$B24) &lt;&gt;"", INDEX('Evidence střelců a nástřel'!K$7:K$107,$B24), ""), "")</f>
        <v/>
      </c>
      <c r="K24" s="19" t="str">
        <f>IF($B24&lt;&gt;"", IF(INDEX('Evidence střelců a nástřel'!L$7:L$107,$B24) &lt;&gt;"", INDEX('Evidence střelců a nástřel'!L$7:L$107,$B24), ""), "")</f>
        <v/>
      </c>
      <c r="L24" s="19" t="str">
        <f>IF($B24&lt;&gt;"", IF(INDEX('Evidence střelců a nástřel'!M$7:M$107,$B24) &lt;&gt;"", INDEX('Evidence střelců a nástřel'!M$7:M$107,$B24), ""), "")</f>
        <v/>
      </c>
      <c r="M24" s="19" t="str">
        <f>IF($B24&lt;&gt;"", IF(INDEX('Evidence střelců a nástřel'!N$7:N$107,$B24) &lt;&gt;"", INDEX('Evidence střelců a nástřel'!N$7:N$107,$B24), ""), "")</f>
        <v/>
      </c>
      <c r="N24" s="19" t="str">
        <f>IF($B24&lt;&gt;"", IF(INDEX('Evidence střelců a nástřel'!O$7:O$107,$B24) &lt;&gt;"", INDEX('Evidence střelců a nástřel'!O$7:O$107,$B24), ""), "")</f>
        <v/>
      </c>
      <c r="O24" s="18" t="str">
        <f t="shared" si="0"/>
        <v/>
      </c>
      <c r="P24" s="19" t="str">
        <f>IF($B24&lt;&gt;"", IF(AND(INDEX('Evidence střelců a nástřel'!P$7:P$107,$B24)&lt;&gt;"", Nastavení!$B$5="NE"), INDEX('Evidence střelců a nástřel'!P$7:P$107,$B24), ""), "")</f>
        <v/>
      </c>
      <c r="Q24" s="18" t="str">
        <f>IF($B24&lt;&gt;"", IF(INDEX('Evidence střelců a nástřel'!Q$7:Q$107,$B24) &gt; 0, INDEX('Evidence střelců a nástřel'!Q$7:Q$107,$B24), ""), "")</f>
        <v/>
      </c>
      <c r="R24" s="18" t="str">
        <f t="shared" si="1"/>
        <v/>
      </c>
      <c r="S24" t="str">
        <f>IF($B24&lt;&gt;"", IF(INDEX('Evidence střelců a nástřel'!T$7:T$107,$B24) &gt; 0, INDEX('Evidence střelců a nástřel'!T$7:T$107,$B24), ""), "")</f>
        <v/>
      </c>
    </row>
    <row r="25" spans="1:19" x14ac:dyDescent="0.25">
      <c r="A25" s="18" t="str">
        <f>IF(AND($B25 &lt;&gt; "", COUNT(E25:N25) &gt; 0), INDEX('Pomocné pořadí jednotlivci'!O$7:O$107,$B25), "")</f>
        <v/>
      </c>
      <c r="B25" s="18" t="str">
        <f>IF(ISNUMBER(MATCH(ROW()-6,'Pomocné pořadí jednotlivci'!$R$7:$R$107,0)),INDEX('Evidence střelců a nástřel'!$A$7:$A$107,MATCH(ROW()-6,'Pomocné pořadí jednotlivci'!$R$7:$R$107,0),1),"")</f>
        <v/>
      </c>
      <c r="C25" s="33" t="str">
        <f>IF($B25&lt;&gt;"", IF(INDEX('Evidence střelců a nástřel'!$C$7:$C$107,$B25) = 0, "", UPPER(INDEX('Evidence střelců a nástřel'!$C$7:$C$107,$B25))),"")</f>
        <v/>
      </c>
      <c r="D25" s="80" t="str">
        <f>IF($B25&lt;&gt;"",TRIM(INDEX('Evidence střelců a nástřel'!E$7:E$107,$B25)),"")</f>
        <v/>
      </c>
      <c r="E25" s="19" t="str">
        <f>IF($B25&lt;&gt;"", IF(INDEX('Evidence střelců a nástřel'!F$7:F$107,$B25) &lt;&gt;"", INDEX('Evidence střelců a nástřel'!F$7:F$107,$B25), ""), "")</f>
        <v/>
      </c>
      <c r="F25" s="19" t="str">
        <f>IF($B25&lt;&gt;"", IF(INDEX('Evidence střelců a nástřel'!G$7:G$107,$B25) &lt;&gt;"", INDEX('Evidence střelců a nástřel'!G$7:G$107,$B25), ""), "")</f>
        <v/>
      </c>
      <c r="G25" s="19" t="str">
        <f>IF($B25&lt;&gt;"", IF(INDEX('Evidence střelců a nástřel'!H$7:H$107,$B25) &lt;&gt;"", INDEX('Evidence střelců a nástřel'!H$7:H$107,$B25), ""), "")</f>
        <v/>
      </c>
      <c r="H25" s="19" t="str">
        <f>IF($B25&lt;&gt;"", IF(INDEX('Evidence střelců a nástřel'!I$7:I$107,$B25) &lt;&gt;"", INDEX('Evidence střelců a nástřel'!I$7:I$107,$B25), ""), "")</f>
        <v/>
      </c>
      <c r="I25" s="19" t="str">
        <f>IF($B25&lt;&gt;"", IF(INDEX('Evidence střelců a nástřel'!J$7:J$107,$B25) &lt;&gt;"", INDEX('Evidence střelců a nástřel'!J$7:J$107,$B25), ""), "")</f>
        <v/>
      </c>
      <c r="J25" s="19" t="str">
        <f>IF($B25&lt;&gt;"", IF(INDEX('Evidence střelců a nástřel'!K$7:K$107,$B25) &lt;&gt;"", INDEX('Evidence střelců a nástřel'!K$7:K$107,$B25), ""), "")</f>
        <v/>
      </c>
      <c r="K25" s="19" t="str">
        <f>IF($B25&lt;&gt;"", IF(INDEX('Evidence střelců a nástřel'!L$7:L$107,$B25) &lt;&gt;"", INDEX('Evidence střelců a nástřel'!L$7:L$107,$B25), ""), "")</f>
        <v/>
      </c>
      <c r="L25" s="19" t="str">
        <f>IF($B25&lt;&gt;"", IF(INDEX('Evidence střelců a nástřel'!M$7:M$107,$B25) &lt;&gt;"", INDEX('Evidence střelců a nástřel'!M$7:M$107,$B25), ""), "")</f>
        <v/>
      </c>
      <c r="M25" s="19" t="str">
        <f>IF($B25&lt;&gt;"", IF(INDEX('Evidence střelců a nástřel'!N$7:N$107,$B25) &lt;&gt;"", INDEX('Evidence střelců a nástřel'!N$7:N$107,$B25), ""), "")</f>
        <v/>
      </c>
      <c r="N25" s="19" t="str">
        <f>IF($B25&lt;&gt;"", IF(INDEX('Evidence střelců a nástřel'!O$7:O$107,$B25) &lt;&gt;"", INDEX('Evidence střelců a nástřel'!O$7:O$107,$B25), ""), "")</f>
        <v/>
      </c>
      <c r="O25" s="18" t="str">
        <f t="shared" si="0"/>
        <v/>
      </c>
      <c r="P25" s="19" t="str">
        <f>IF($B25&lt;&gt;"", IF(AND(INDEX('Evidence střelců a nástřel'!P$7:P$107,$B25)&lt;&gt;"", Nastavení!$B$5="NE"), INDEX('Evidence střelců a nástřel'!P$7:P$107,$B25), ""), "")</f>
        <v/>
      </c>
      <c r="Q25" s="18" t="str">
        <f>IF($B25&lt;&gt;"", IF(INDEX('Evidence střelců a nástřel'!Q$7:Q$107,$B25) &gt; 0, INDEX('Evidence střelců a nástřel'!Q$7:Q$107,$B25), ""), "")</f>
        <v/>
      </c>
      <c r="R25" s="18" t="str">
        <f t="shared" si="1"/>
        <v/>
      </c>
      <c r="S25" t="str">
        <f>IF($B25&lt;&gt;"", IF(INDEX('Evidence střelců a nástřel'!T$7:T$107,$B25) &gt; 0, INDEX('Evidence střelců a nástřel'!T$7:T$107,$B25), ""), "")</f>
        <v/>
      </c>
    </row>
    <row r="26" spans="1:19" x14ac:dyDescent="0.25">
      <c r="A26" s="18" t="str">
        <f>IF(AND($B26 &lt;&gt; "", COUNT(E26:N26) &gt; 0), INDEX('Pomocné pořadí jednotlivci'!O$7:O$107,$B26), "")</f>
        <v/>
      </c>
      <c r="B26" s="18" t="str">
        <f>IF(ISNUMBER(MATCH(ROW()-6,'Pomocné pořadí jednotlivci'!$R$7:$R$107,0)),INDEX('Evidence střelců a nástřel'!$A$7:$A$107,MATCH(ROW()-6,'Pomocné pořadí jednotlivci'!$R$7:$R$107,0),1),"")</f>
        <v/>
      </c>
      <c r="C26" s="33" t="str">
        <f>IF($B26&lt;&gt;"", IF(INDEX('Evidence střelců a nástřel'!$C$7:$C$107,$B26) = 0, "", UPPER(INDEX('Evidence střelců a nástřel'!$C$7:$C$107,$B26))),"")</f>
        <v/>
      </c>
      <c r="D26" s="80" t="str">
        <f>IF($B26&lt;&gt;"",TRIM(INDEX('Evidence střelců a nástřel'!E$7:E$107,$B26)),"")</f>
        <v/>
      </c>
      <c r="E26" s="19" t="str">
        <f>IF($B26&lt;&gt;"", IF(INDEX('Evidence střelců a nástřel'!F$7:F$107,$B26) &lt;&gt;"", INDEX('Evidence střelců a nástřel'!F$7:F$107,$B26), ""), "")</f>
        <v/>
      </c>
      <c r="F26" s="19" t="str">
        <f>IF($B26&lt;&gt;"", IF(INDEX('Evidence střelců a nástřel'!G$7:G$107,$B26) &lt;&gt;"", INDEX('Evidence střelců a nástřel'!G$7:G$107,$B26), ""), "")</f>
        <v/>
      </c>
      <c r="G26" s="19" t="str">
        <f>IF($B26&lt;&gt;"", IF(INDEX('Evidence střelců a nástřel'!H$7:H$107,$B26) &lt;&gt;"", INDEX('Evidence střelců a nástřel'!H$7:H$107,$B26), ""), "")</f>
        <v/>
      </c>
      <c r="H26" s="19" t="str">
        <f>IF($B26&lt;&gt;"", IF(INDEX('Evidence střelců a nástřel'!I$7:I$107,$B26) &lt;&gt;"", INDEX('Evidence střelců a nástřel'!I$7:I$107,$B26), ""), "")</f>
        <v/>
      </c>
      <c r="I26" s="19" t="str">
        <f>IF($B26&lt;&gt;"", IF(INDEX('Evidence střelců a nástřel'!J$7:J$107,$B26) &lt;&gt;"", INDEX('Evidence střelců a nástřel'!J$7:J$107,$B26), ""), "")</f>
        <v/>
      </c>
      <c r="J26" s="19" t="str">
        <f>IF($B26&lt;&gt;"", IF(INDEX('Evidence střelců a nástřel'!K$7:K$107,$B26) &lt;&gt;"", INDEX('Evidence střelců a nástřel'!K$7:K$107,$B26), ""), "")</f>
        <v/>
      </c>
      <c r="K26" s="19" t="str">
        <f>IF($B26&lt;&gt;"", IF(INDEX('Evidence střelců a nástřel'!L$7:L$107,$B26) &lt;&gt;"", INDEX('Evidence střelců a nástřel'!L$7:L$107,$B26), ""), "")</f>
        <v/>
      </c>
      <c r="L26" s="19" t="str">
        <f>IF($B26&lt;&gt;"", IF(INDEX('Evidence střelců a nástřel'!M$7:M$107,$B26) &lt;&gt;"", INDEX('Evidence střelců a nástřel'!M$7:M$107,$B26), ""), "")</f>
        <v/>
      </c>
      <c r="M26" s="19" t="str">
        <f>IF($B26&lt;&gt;"", IF(INDEX('Evidence střelců a nástřel'!N$7:N$107,$B26) &lt;&gt;"", INDEX('Evidence střelců a nástřel'!N$7:N$107,$B26), ""), "")</f>
        <v/>
      </c>
      <c r="N26" s="19" t="str">
        <f>IF($B26&lt;&gt;"", IF(INDEX('Evidence střelců a nástřel'!O$7:O$107,$B26) &lt;&gt;"", INDEX('Evidence střelců a nástřel'!O$7:O$107,$B26), ""), "")</f>
        <v/>
      </c>
      <c r="O26" s="18" t="str">
        <f t="shared" si="0"/>
        <v/>
      </c>
      <c r="P26" s="19" t="str">
        <f>IF($B26&lt;&gt;"", IF(AND(INDEX('Evidence střelců a nástřel'!P$7:P$107,$B26)&lt;&gt;"", Nastavení!$B$5="NE"), INDEX('Evidence střelců a nástřel'!P$7:P$107,$B26), ""), "")</f>
        <v/>
      </c>
      <c r="Q26" s="18" t="str">
        <f>IF($B26&lt;&gt;"", IF(INDEX('Evidence střelců a nástřel'!Q$7:Q$107,$B26) &gt; 0, INDEX('Evidence střelců a nástřel'!Q$7:Q$107,$B26), ""), "")</f>
        <v/>
      </c>
      <c r="R26" s="18" t="str">
        <f t="shared" si="1"/>
        <v/>
      </c>
      <c r="S26" t="str">
        <f>IF($B26&lt;&gt;"", IF(INDEX('Evidence střelců a nástřel'!T$7:T$107,$B26) &gt; 0, INDEX('Evidence střelců a nástřel'!T$7:T$107,$B26), ""), "")</f>
        <v/>
      </c>
    </row>
    <row r="27" spans="1:19" x14ac:dyDescent="0.25">
      <c r="A27" s="18" t="str">
        <f>IF(AND($B27 &lt;&gt; "", COUNT(E27:N27) &gt; 0), INDEX('Pomocné pořadí jednotlivci'!O$7:O$107,$B27), "")</f>
        <v/>
      </c>
      <c r="B27" s="18" t="str">
        <f>IF(ISNUMBER(MATCH(ROW()-6,'Pomocné pořadí jednotlivci'!$R$7:$R$107,0)),INDEX('Evidence střelců a nástřel'!$A$7:$A$107,MATCH(ROW()-6,'Pomocné pořadí jednotlivci'!$R$7:$R$107,0),1),"")</f>
        <v/>
      </c>
      <c r="C27" s="33" t="str">
        <f>IF($B27&lt;&gt;"", IF(INDEX('Evidence střelců a nástřel'!$C$7:$C$107,$B27) = 0, "", UPPER(INDEX('Evidence střelců a nástřel'!$C$7:$C$107,$B27))),"")</f>
        <v/>
      </c>
      <c r="D27" s="80" t="str">
        <f>IF($B27&lt;&gt;"",TRIM(INDEX('Evidence střelců a nástřel'!E$7:E$107,$B27)),"")</f>
        <v/>
      </c>
      <c r="E27" s="19" t="str">
        <f>IF($B27&lt;&gt;"", IF(INDEX('Evidence střelců a nástřel'!F$7:F$107,$B27) &lt;&gt;"", INDEX('Evidence střelců a nástřel'!F$7:F$107,$B27), ""), "")</f>
        <v/>
      </c>
      <c r="F27" s="19" t="str">
        <f>IF($B27&lt;&gt;"", IF(INDEX('Evidence střelců a nástřel'!G$7:G$107,$B27) &lt;&gt;"", INDEX('Evidence střelců a nástřel'!G$7:G$107,$B27), ""), "")</f>
        <v/>
      </c>
      <c r="G27" s="19" t="str">
        <f>IF($B27&lt;&gt;"", IF(INDEX('Evidence střelců a nástřel'!H$7:H$107,$B27) &lt;&gt;"", INDEX('Evidence střelců a nástřel'!H$7:H$107,$B27), ""), "")</f>
        <v/>
      </c>
      <c r="H27" s="19" t="str">
        <f>IF($B27&lt;&gt;"", IF(INDEX('Evidence střelců a nástřel'!I$7:I$107,$B27) &lt;&gt;"", INDEX('Evidence střelců a nástřel'!I$7:I$107,$B27), ""), "")</f>
        <v/>
      </c>
      <c r="I27" s="19" t="str">
        <f>IF($B27&lt;&gt;"", IF(INDEX('Evidence střelců a nástřel'!J$7:J$107,$B27) &lt;&gt;"", INDEX('Evidence střelců a nástřel'!J$7:J$107,$B27), ""), "")</f>
        <v/>
      </c>
      <c r="J27" s="19" t="str">
        <f>IF($B27&lt;&gt;"", IF(INDEX('Evidence střelců a nástřel'!K$7:K$107,$B27) &lt;&gt;"", INDEX('Evidence střelců a nástřel'!K$7:K$107,$B27), ""), "")</f>
        <v/>
      </c>
      <c r="K27" s="19" t="str">
        <f>IF($B27&lt;&gt;"", IF(INDEX('Evidence střelců a nástřel'!L$7:L$107,$B27) &lt;&gt;"", INDEX('Evidence střelců a nástřel'!L$7:L$107,$B27), ""), "")</f>
        <v/>
      </c>
      <c r="L27" s="19" t="str">
        <f>IF($B27&lt;&gt;"", IF(INDEX('Evidence střelců a nástřel'!M$7:M$107,$B27) &lt;&gt;"", INDEX('Evidence střelců a nástřel'!M$7:M$107,$B27), ""), "")</f>
        <v/>
      </c>
      <c r="M27" s="19" t="str">
        <f>IF($B27&lt;&gt;"", IF(INDEX('Evidence střelců a nástřel'!N$7:N$107,$B27) &lt;&gt;"", INDEX('Evidence střelců a nástřel'!N$7:N$107,$B27), ""), "")</f>
        <v/>
      </c>
      <c r="N27" s="19" t="str">
        <f>IF($B27&lt;&gt;"", IF(INDEX('Evidence střelců a nástřel'!O$7:O$107,$B27) &lt;&gt;"", INDEX('Evidence střelců a nástřel'!O$7:O$107,$B27), ""), "")</f>
        <v/>
      </c>
      <c r="O27" s="18" t="str">
        <f t="shared" si="0"/>
        <v/>
      </c>
      <c r="P27" s="19" t="str">
        <f>IF($B27&lt;&gt;"", IF(AND(INDEX('Evidence střelců a nástřel'!P$7:P$107,$B27)&lt;&gt;"", Nastavení!$B$5="NE"), INDEX('Evidence střelců a nástřel'!P$7:P$107,$B27), ""), "")</f>
        <v/>
      </c>
      <c r="Q27" s="18" t="str">
        <f>IF($B27&lt;&gt;"", IF(INDEX('Evidence střelců a nástřel'!Q$7:Q$107,$B27) &gt; 0, INDEX('Evidence střelců a nástřel'!Q$7:Q$107,$B27), ""), "")</f>
        <v/>
      </c>
      <c r="R27" s="18" t="str">
        <f t="shared" si="1"/>
        <v/>
      </c>
      <c r="S27" t="str">
        <f>IF($B27&lt;&gt;"", IF(INDEX('Evidence střelců a nástřel'!T$7:T$107,$B27) &gt; 0, INDEX('Evidence střelců a nástřel'!T$7:T$107,$B27), ""), "")</f>
        <v/>
      </c>
    </row>
    <row r="28" spans="1:19" x14ac:dyDescent="0.25">
      <c r="A28" s="18" t="str">
        <f>IF(AND($B28 &lt;&gt; "", COUNT(E28:N28) &gt; 0), INDEX('Pomocné pořadí jednotlivci'!O$7:O$107,$B28), "")</f>
        <v/>
      </c>
      <c r="B28" s="18" t="str">
        <f>IF(ISNUMBER(MATCH(ROW()-6,'Pomocné pořadí jednotlivci'!$R$7:$R$107,0)),INDEX('Evidence střelců a nástřel'!$A$7:$A$107,MATCH(ROW()-6,'Pomocné pořadí jednotlivci'!$R$7:$R$107,0),1),"")</f>
        <v/>
      </c>
      <c r="C28" s="33" t="str">
        <f>IF($B28&lt;&gt;"", IF(INDEX('Evidence střelců a nástřel'!$C$7:$C$107,$B28) = 0, "", UPPER(INDEX('Evidence střelců a nástřel'!$C$7:$C$107,$B28))),"")</f>
        <v/>
      </c>
      <c r="D28" s="80" t="str">
        <f>IF($B28&lt;&gt;"",TRIM(INDEX('Evidence střelců a nástřel'!E$7:E$107,$B28)),"")</f>
        <v/>
      </c>
      <c r="E28" s="19" t="str">
        <f>IF($B28&lt;&gt;"", IF(INDEX('Evidence střelců a nástřel'!F$7:F$107,$B28) &lt;&gt;"", INDEX('Evidence střelců a nástřel'!F$7:F$107,$B28), ""), "")</f>
        <v/>
      </c>
      <c r="F28" s="19" t="str">
        <f>IF($B28&lt;&gt;"", IF(INDEX('Evidence střelců a nástřel'!G$7:G$107,$B28) &lt;&gt;"", INDEX('Evidence střelců a nástřel'!G$7:G$107,$B28), ""), "")</f>
        <v/>
      </c>
      <c r="G28" s="19" t="str">
        <f>IF($B28&lt;&gt;"", IF(INDEX('Evidence střelců a nástřel'!H$7:H$107,$B28) &lt;&gt;"", INDEX('Evidence střelců a nástřel'!H$7:H$107,$B28), ""), "")</f>
        <v/>
      </c>
      <c r="H28" s="19" t="str">
        <f>IF($B28&lt;&gt;"", IF(INDEX('Evidence střelců a nástřel'!I$7:I$107,$B28) &lt;&gt;"", INDEX('Evidence střelců a nástřel'!I$7:I$107,$B28), ""), "")</f>
        <v/>
      </c>
      <c r="I28" s="19" t="str">
        <f>IF($B28&lt;&gt;"", IF(INDEX('Evidence střelců a nástřel'!J$7:J$107,$B28) &lt;&gt;"", INDEX('Evidence střelců a nástřel'!J$7:J$107,$B28), ""), "")</f>
        <v/>
      </c>
      <c r="J28" s="19" t="str">
        <f>IF($B28&lt;&gt;"", IF(INDEX('Evidence střelců a nástřel'!K$7:K$107,$B28) &lt;&gt;"", INDEX('Evidence střelců a nástřel'!K$7:K$107,$B28), ""), "")</f>
        <v/>
      </c>
      <c r="K28" s="19" t="str">
        <f>IF($B28&lt;&gt;"", IF(INDEX('Evidence střelců a nástřel'!L$7:L$107,$B28) &lt;&gt;"", INDEX('Evidence střelců a nástřel'!L$7:L$107,$B28), ""), "")</f>
        <v/>
      </c>
      <c r="L28" s="19" t="str">
        <f>IF($B28&lt;&gt;"", IF(INDEX('Evidence střelců a nástřel'!M$7:M$107,$B28) &lt;&gt;"", INDEX('Evidence střelců a nástřel'!M$7:M$107,$B28), ""), "")</f>
        <v/>
      </c>
      <c r="M28" s="19" t="str">
        <f>IF($B28&lt;&gt;"", IF(INDEX('Evidence střelců a nástřel'!N$7:N$107,$B28) &lt;&gt;"", INDEX('Evidence střelců a nástřel'!N$7:N$107,$B28), ""), "")</f>
        <v/>
      </c>
      <c r="N28" s="19" t="str">
        <f>IF($B28&lt;&gt;"", IF(INDEX('Evidence střelců a nástřel'!O$7:O$107,$B28) &lt;&gt;"", INDEX('Evidence střelců a nástřel'!O$7:O$107,$B28), ""), "")</f>
        <v/>
      </c>
      <c r="O28" s="18" t="str">
        <f t="shared" si="0"/>
        <v/>
      </c>
      <c r="P28" s="19" t="str">
        <f>IF($B28&lt;&gt;"", IF(AND(INDEX('Evidence střelců a nástřel'!P$7:P$107,$B28)&lt;&gt;"", Nastavení!$B$5="NE"), INDEX('Evidence střelců a nástřel'!P$7:P$107,$B28), ""), "")</f>
        <v/>
      </c>
      <c r="Q28" s="18" t="str">
        <f>IF($B28&lt;&gt;"", IF(INDEX('Evidence střelců a nástřel'!Q$7:Q$107,$B28) &gt; 0, INDEX('Evidence střelců a nástřel'!Q$7:Q$107,$B28), ""), "")</f>
        <v/>
      </c>
      <c r="R28" s="18" t="str">
        <f t="shared" si="1"/>
        <v/>
      </c>
      <c r="S28" t="str">
        <f>IF($B28&lt;&gt;"", IF(INDEX('Evidence střelců a nástřel'!T$7:T$107,$B28) &gt; 0, INDEX('Evidence střelců a nástřel'!T$7:T$107,$B28), ""), "")</f>
        <v/>
      </c>
    </row>
    <row r="29" spans="1:19" x14ac:dyDescent="0.25">
      <c r="A29" s="18" t="str">
        <f>IF(AND($B29 &lt;&gt; "", COUNT(E29:N29) &gt; 0), INDEX('Pomocné pořadí jednotlivci'!O$7:O$107,$B29), "")</f>
        <v/>
      </c>
      <c r="B29" s="18" t="str">
        <f>IF(ISNUMBER(MATCH(ROW()-6,'Pomocné pořadí jednotlivci'!$R$7:$R$107,0)),INDEX('Evidence střelců a nástřel'!$A$7:$A$107,MATCH(ROW()-6,'Pomocné pořadí jednotlivci'!$R$7:$R$107,0),1),"")</f>
        <v/>
      </c>
      <c r="C29" s="33" t="str">
        <f>IF($B29&lt;&gt;"", IF(INDEX('Evidence střelců a nástřel'!$C$7:$C$107,$B29) = 0, "", UPPER(INDEX('Evidence střelců a nástřel'!$C$7:$C$107,$B29))),"")</f>
        <v/>
      </c>
      <c r="D29" s="80" t="str">
        <f>IF($B29&lt;&gt;"",TRIM(INDEX('Evidence střelců a nástřel'!E$7:E$107,$B29)),"")</f>
        <v/>
      </c>
      <c r="E29" s="19" t="str">
        <f>IF($B29&lt;&gt;"", IF(INDEX('Evidence střelců a nástřel'!F$7:F$107,$B29) &lt;&gt;"", INDEX('Evidence střelců a nástřel'!F$7:F$107,$B29), ""), "")</f>
        <v/>
      </c>
      <c r="F29" s="19" t="str">
        <f>IF($B29&lt;&gt;"", IF(INDEX('Evidence střelců a nástřel'!G$7:G$107,$B29) &lt;&gt;"", INDEX('Evidence střelců a nástřel'!G$7:G$107,$B29), ""), "")</f>
        <v/>
      </c>
      <c r="G29" s="19" t="str">
        <f>IF($B29&lt;&gt;"", IF(INDEX('Evidence střelců a nástřel'!H$7:H$107,$B29) &lt;&gt;"", INDEX('Evidence střelců a nástřel'!H$7:H$107,$B29), ""), "")</f>
        <v/>
      </c>
      <c r="H29" s="19" t="str">
        <f>IF($B29&lt;&gt;"", IF(INDEX('Evidence střelců a nástřel'!I$7:I$107,$B29) &lt;&gt;"", INDEX('Evidence střelců a nástřel'!I$7:I$107,$B29), ""), "")</f>
        <v/>
      </c>
      <c r="I29" s="19" t="str">
        <f>IF($B29&lt;&gt;"", IF(INDEX('Evidence střelců a nástřel'!J$7:J$107,$B29) &lt;&gt;"", INDEX('Evidence střelců a nástřel'!J$7:J$107,$B29), ""), "")</f>
        <v/>
      </c>
      <c r="J29" s="19" t="str">
        <f>IF($B29&lt;&gt;"", IF(INDEX('Evidence střelců a nástřel'!K$7:K$107,$B29) &lt;&gt;"", INDEX('Evidence střelců a nástřel'!K$7:K$107,$B29), ""), "")</f>
        <v/>
      </c>
      <c r="K29" s="19" t="str">
        <f>IF($B29&lt;&gt;"", IF(INDEX('Evidence střelců a nástřel'!L$7:L$107,$B29) &lt;&gt;"", INDEX('Evidence střelců a nástřel'!L$7:L$107,$B29), ""), "")</f>
        <v/>
      </c>
      <c r="L29" s="19" t="str">
        <f>IF($B29&lt;&gt;"", IF(INDEX('Evidence střelců a nástřel'!M$7:M$107,$B29) &lt;&gt;"", INDEX('Evidence střelců a nástřel'!M$7:M$107,$B29), ""), "")</f>
        <v/>
      </c>
      <c r="M29" s="19" t="str">
        <f>IF($B29&lt;&gt;"", IF(INDEX('Evidence střelců a nástřel'!N$7:N$107,$B29) &lt;&gt;"", INDEX('Evidence střelců a nástřel'!N$7:N$107,$B29), ""), "")</f>
        <v/>
      </c>
      <c r="N29" s="19" t="str">
        <f>IF($B29&lt;&gt;"", IF(INDEX('Evidence střelců a nástřel'!O$7:O$107,$B29) &lt;&gt;"", INDEX('Evidence střelců a nástřel'!O$7:O$107,$B29), ""), "")</f>
        <v/>
      </c>
      <c r="O29" s="18" t="str">
        <f t="shared" si="0"/>
        <v/>
      </c>
      <c r="P29" s="19" t="str">
        <f>IF($B29&lt;&gt;"", IF(AND(INDEX('Evidence střelců a nástřel'!P$7:P$107,$B29)&lt;&gt;"", Nastavení!$B$5="NE"), INDEX('Evidence střelců a nástřel'!P$7:P$107,$B29), ""), "")</f>
        <v/>
      </c>
      <c r="Q29" s="18" t="str">
        <f>IF($B29&lt;&gt;"", IF(INDEX('Evidence střelců a nástřel'!Q$7:Q$107,$B29) &gt; 0, INDEX('Evidence střelců a nástřel'!Q$7:Q$107,$B29), ""), "")</f>
        <v/>
      </c>
      <c r="R29" s="18" t="str">
        <f t="shared" si="1"/>
        <v/>
      </c>
      <c r="S29" t="str">
        <f>IF($B29&lt;&gt;"", IF(INDEX('Evidence střelců a nástřel'!T$7:T$107,$B29) &gt; 0, INDEX('Evidence střelců a nástřel'!T$7:T$107,$B29), ""), "")</f>
        <v/>
      </c>
    </row>
    <row r="30" spans="1:19" x14ac:dyDescent="0.25">
      <c r="A30" s="18" t="str">
        <f>IF(AND($B30 &lt;&gt; "", COUNT(E30:N30) &gt; 0), INDEX('Pomocné pořadí jednotlivci'!O$7:O$107,$B30), "")</f>
        <v/>
      </c>
      <c r="B30" s="18" t="str">
        <f>IF(ISNUMBER(MATCH(ROW()-6,'Pomocné pořadí jednotlivci'!$R$7:$R$107,0)),INDEX('Evidence střelců a nástřel'!$A$7:$A$107,MATCH(ROW()-6,'Pomocné pořadí jednotlivci'!$R$7:$R$107,0),1),"")</f>
        <v/>
      </c>
      <c r="C30" s="33" t="str">
        <f>IF($B30&lt;&gt;"", IF(INDEX('Evidence střelců a nástřel'!$C$7:$C$107,$B30) = 0, "", UPPER(INDEX('Evidence střelců a nástřel'!$C$7:$C$107,$B30))),"")</f>
        <v/>
      </c>
      <c r="D30" s="80" t="str">
        <f>IF($B30&lt;&gt;"",TRIM(INDEX('Evidence střelců a nástřel'!E$7:E$107,$B30)),"")</f>
        <v/>
      </c>
      <c r="E30" s="19" t="str">
        <f>IF($B30&lt;&gt;"", IF(INDEX('Evidence střelců a nástřel'!F$7:F$107,$B30) &lt;&gt;"", INDEX('Evidence střelců a nástřel'!F$7:F$107,$B30), ""), "")</f>
        <v/>
      </c>
      <c r="F30" s="19" t="str">
        <f>IF($B30&lt;&gt;"", IF(INDEX('Evidence střelců a nástřel'!G$7:G$107,$B30) &lt;&gt;"", INDEX('Evidence střelců a nástřel'!G$7:G$107,$B30), ""), "")</f>
        <v/>
      </c>
      <c r="G30" s="19" t="str">
        <f>IF($B30&lt;&gt;"", IF(INDEX('Evidence střelců a nástřel'!H$7:H$107,$B30) &lt;&gt;"", INDEX('Evidence střelců a nástřel'!H$7:H$107,$B30), ""), "")</f>
        <v/>
      </c>
      <c r="H30" s="19" t="str">
        <f>IF($B30&lt;&gt;"", IF(INDEX('Evidence střelců a nástřel'!I$7:I$107,$B30) &lt;&gt;"", INDEX('Evidence střelců a nástřel'!I$7:I$107,$B30), ""), "")</f>
        <v/>
      </c>
      <c r="I30" s="19" t="str">
        <f>IF($B30&lt;&gt;"", IF(INDEX('Evidence střelců a nástřel'!J$7:J$107,$B30) &lt;&gt;"", INDEX('Evidence střelců a nástřel'!J$7:J$107,$B30), ""), "")</f>
        <v/>
      </c>
      <c r="J30" s="19" t="str">
        <f>IF($B30&lt;&gt;"", IF(INDEX('Evidence střelců a nástřel'!K$7:K$107,$B30) &lt;&gt;"", INDEX('Evidence střelců a nástřel'!K$7:K$107,$B30), ""), "")</f>
        <v/>
      </c>
      <c r="K30" s="19" t="str">
        <f>IF($B30&lt;&gt;"", IF(INDEX('Evidence střelců a nástřel'!L$7:L$107,$B30) &lt;&gt;"", INDEX('Evidence střelců a nástřel'!L$7:L$107,$B30), ""), "")</f>
        <v/>
      </c>
      <c r="L30" s="19" t="str">
        <f>IF($B30&lt;&gt;"", IF(INDEX('Evidence střelců a nástřel'!M$7:M$107,$B30) &lt;&gt;"", INDEX('Evidence střelců a nástřel'!M$7:M$107,$B30), ""), "")</f>
        <v/>
      </c>
      <c r="M30" s="19" t="str">
        <f>IF($B30&lt;&gt;"", IF(INDEX('Evidence střelců a nástřel'!N$7:N$107,$B30) &lt;&gt;"", INDEX('Evidence střelců a nástřel'!N$7:N$107,$B30), ""), "")</f>
        <v/>
      </c>
      <c r="N30" s="19" t="str">
        <f>IF($B30&lt;&gt;"", IF(INDEX('Evidence střelců a nástřel'!O$7:O$107,$B30) &lt;&gt;"", INDEX('Evidence střelců a nástřel'!O$7:O$107,$B30), ""), "")</f>
        <v/>
      </c>
      <c r="O30" s="18" t="str">
        <f t="shared" si="0"/>
        <v/>
      </c>
      <c r="P30" s="19" t="str">
        <f>IF($B30&lt;&gt;"", IF(AND(INDEX('Evidence střelců a nástřel'!P$7:P$107,$B30)&lt;&gt;"", Nastavení!$B$5="NE"), INDEX('Evidence střelců a nástřel'!P$7:P$107,$B30), ""), "")</f>
        <v/>
      </c>
      <c r="Q30" s="18" t="str">
        <f>IF($B30&lt;&gt;"", IF(INDEX('Evidence střelců a nástřel'!Q$7:Q$107,$B30) &gt; 0, INDEX('Evidence střelců a nástřel'!Q$7:Q$107,$B30), ""), "")</f>
        <v/>
      </c>
      <c r="R30" s="18" t="str">
        <f t="shared" si="1"/>
        <v/>
      </c>
      <c r="S30" t="str">
        <f>IF($B30&lt;&gt;"", IF(INDEX('Evidence střelců a nástřel'!T$7:T$107,$B30) &gt; 0, INDEX('Evidence střelců a nástřel'!T$7:T$107,$B30), ""), "")</f>
        <v/>
      </c>
    </row>
    <row r="31" spans="1:19" x14ac:dyDescent="0.25">
      <c r="A31" s="18" t="str">
        <f>IF(AND($B31 &lt;&gt; "", COUNT(E31:N31) &gt; 0), INDEX('Pomocné pořadí jednotlivci'!O$7:O$107,$B31), "")</f>
        <v/>
      </c>
      <c r="B31" s="18" t="str">
        <f>IF(ISNUMBER(MATCH(ROW()-6,'Pomocné pořadí jednotlivci'!$R$7:$R$107,0)),INDEX('Evidence střelců a nástřel'!$A$7:$A$107,MATCH(ROW()-6,'Pomocné pořadí jednotlivci'!$R$7:$R$107,0),1),"")</f>
        <v/>
      </c>
      <c r="C31" s="33" t="str">
        <f>IF($B31&lt;&gt;"", IF(INDEX('Evidence střelců a nástřel'!$C$7:$C$107,$B31) = 0, "", UPPER(INDEX('Evidence střelců a nástřel'!$C$7:$C$107,$B31))),"")</f>
        <v/>
      </c>
      <c r="D31" s="80" t="str">
        <f>IF($B31&lt;&gt;"",TRIM(INDEX('Evidence střelců a nástřel'!E$7:E$107,$B31)),"")</f>
        <v/>
      </c>
      <c r="E31" s="19" t="str">
        <f>IF($B31&lt;&gt;"", IF(INDEX('Evidence střelců a nástřel'!F$7:F$107,$B31) &lt;&gt;"", INDEX('Evidence střelců a nástřel'!F$7:F$107,$B31), ""), "")</f>
        <v/>
      </c>
      <c r="F31" s="19" t="str">
        <f>IF($B31&lt;&gt;"", IF(INDEX('Evidence střelců a nástřel'!G$7:G$107,$B31) &lt;&gt;"", INDEX('Evidence střelců a nástřel'!G$7:G$107,$B31), ""), "")</f>
        <v/>
      </c>
      <c r="G31" s="19" t="str">
        <f>IF($B31&lt;&gt;"", IF(INDEX('Evidence střelců a nástřel'!H$7:H$107,$B31) &lt;&gt;"", INDEX('Evidence střelců a nástřel'!H$7:H$107,$B31), ""), "")</f>
        <v/>
      </c>
      <c r="H31" s="19" t="str">
        <f>IF($B31&lt;&gt;"", IF(INDEX('Evidence střelců a nástřel'!I$7:I$107,$B31) &lt;&gt;"", INDEX('Evidence střelců a nástřel'!I$7:I$107,$B31), ""), "")</f>
        <v/>
      </c>
      <c r="I31" s="19" t="str">
        <f>IF($B31&lt;&gt;"", IF(INDEX('Evidence střelců a nástřel'!J$7:J$107,$B31) &lt;&gt;"", INDEX('Evidence střelců a nástřel'!J$7:J$107,$B31), ""), "")</f>
        <v/>
      </c>
      <c r="J31" s="19" t="str">
        <f>IF($B31&lt;&gt;"", IF(INDEX('Evidence střelců a nástřel'!K$7:K$107,$B31) &lt;&gt;"", INDEX('Evidence střelců a nástřel'!K$7:K$107,$B31), ""), "")</f>
        <v/>
      </c>
      <c r="K31" s="19" t="str">
        <f>IF($B31&lt;&gt;"", IF(INDEX('Evidence střelců a nástřel'!L$7:L$107,$B31) &lt;&gt;"", INDEX('Evidence střelců a nástřel'!L$7:L$107,$B31), ""), "")</f>
        <v/>
      </c>
      <c r="L31" s="19" t="str">
        <f>IF($B31&lt;&gt;"", IF(INDEX('Evidence střelců a nástřel'!M$7:M$107,$B31) &lt;&gt;"", INDEX('Evidence střelců a nástřel'!M$7:M$107,$B31), ""), "")</f>
        <v/>
      </c>
      <c r="M31" s="19" t="str">
        <f>IF($B31&lt;&gt;"", IF(INDEX('Evidence střelců a nástřel'!N$7:N$107,$B31) &lt;&gt;"", INDEX('Evidence střelců a nástřel'!N$7:N$107,$B31), ""), "")</f>
        <v/>
      </c>
      <c r="N31" s="19" t="str">
        <f>IF($B31&lt;&gt;"", IF(INDEX('Evidence střelců a nástřel'!O$7:O$107,$B31) &lt;&gt;"", INDEX('Evidence střelců a nástřel'!O$7:O$107,$B31), ""), "")</f>
        <v/>
      </c>
      <c r="O31" s="18" t="str">
        <f t="shared" si="0"/>
        <v/>
      </c>
      <c r="P31" s="19" t="str">
        <f>IF($B31&lt;&gt;"", IF(AND(INDEX('Evidence střelců a nástřel'!P$7:P$107,$B31)&lt;&gt;"", Nastavení!$B$5="NE"), INDEX('Evidence střelců a nástřel'!P$7:P$107,$B31), ""), "")</f>
        <v/>
      </c>
      <c r="Q31" s="18" t="str">
        <f>IF($B31&lt;&gt;"", IF(INDEX('Evidence střelců a nástřel'!Q$7:Q$107,$B31) &gt; 0, INDEX('Evidence střelců a nástřel'!Q$7:Q$107,$B31), ""), "")</f>
        <v/>
      </c>
      <c r="R31" s="18" t="str">
        <f t="shared" si="1"/>
        <v/>
      </c>
      <c r="S31" t="str">
        <f>IF($B31&lt;&gt;"", IF(INDEX('Evidence střelců a nástřel'!T$7:T$107,$B31) &gt; 0, INDEX('Evidence střelců a nástřel'!T$7:T$107,$B31), ""), "")</f>
        <v/>
      </c>
    </row>
    <row r="32" spans="1:19" x14ac:dyDescent="0.25">
      <c r="A32" s="18" t="str">
        <f>IF(AND($B32 &lt;&gt; "", COUNT(E32:N32) &gt; 0), INDEX('Pomocné pořadí jednotlivci'!O$7:O$107,$B32), "")</f>
        <v/>
      </c>
      <c r="B32" s="18" t="str">
        <f>IF(ISNUMBER(MATCH(ROW()-6,'Pomocné pořadí jednotlivci'!$R$7:$R$107,0)),INDEX('Evidence střelců a nástřel'!$A$7:$A$107,MATCH(ROW()-6,'Pomocné pořadí jednotlivci'!$R$7:$R$107,0),1),"")</f>
        <v/>
      </c>
      <c r="C32" s="33" t="str">
        <f>IF($B32&lt;&gt;"", IF(INDEX('Evidence střelců a nástřel'!$C$7:$C$107,$B32) = 0, "", UPPER(INDEX('Evidence střelců a nástřel'!$C$7:$C$107,$B32))),"")</f>
        <v/>
      </c>
      <c r="D32" s="80" t="str">
        <f>IF($B32&lt;&gt;"",TRIM(INDEX('Evidence střelců a nástřel'!E$7:E$107,$B32)),"")</f>
        <v/>
      </c>
      <c r="E32" s="19" t="str">
        <f>IF($B32&lt;&gt;"", IF(INDEX('Evidence střelců a nástřel'!F$7:F$107,$B32) &lt;&gt;"", INDEX('Evidence střelců a nástřel'!F$7:F$107,$B32), ""), "")</f>
        <v/>
      </c>
      <c r="F32" s="19" t="str">
        <f>IF($B32&lt;&gt;"", IF(INDEX('Evidence střelců a nástřel'!G$7:G$107,$B32) &lt;&gt;"", INDEX('Evidence střelců a nástřel'!G$7:G$107,$B32), ""), "")</f>
        <v/>
      </c>
      <c r="G32" s="19" t="str">
        <f>IF($B32&lt;&gt;"", IF(INDEX('Evidence střelců a nástřel'!H$7:H$107,$B32) &lt;&gt;"", INDEX('Evidence střelců a nástřel'!H$7:H$107,$B32), ""), "")</f>
        <v/>
      </c>
      <c r="H32" s="19" t="str">
        <f>IF($B32&lt;&gt;"", IF(INDEX('Evidence střelců a nástřel'!I$7:I$107,$B32) &lt;&gt;"", INDEX('Evidence střelců a nástřel'!I$7:I$107,$B32), ""), "")</f>
        <v/>
      </c>
      <c r="I32" s="19" t="str">
        <f>IF($B32&lt;&gt;"", IF(INDEX('Evidence střelců a nástřel'!J$7:J$107,$B32) &lt;&gt;"", INDEX('Evidence střelců a nástřel'!J$7:J$107,$B32), ""), "")</f>
        <v/>
      </c>
      <c r="J32" s="19" t="str">
        <f>IF($B32&lt;&gt;"", IF(INDEX('Evidence střelců a nástřel'!K$7:K$107,$B32) &lt;&gt;"", INDEX('Evidence střelců a nástřel'!K$7:K$107,$B32), ""), "")</f>
        <v/>
      </c>
      <c r="K32" s="19" t="str">
        <f>IF($B32&lt;&gt;"", IF(INDEX('Evidence střelců a nástřel'!L$7:L$107,$B32) &lt;&gt;"", INDEX('Evidence střelců a nástřel'!L$7:L$107,$B32), ""), "")</f>
        <v/>
      </c>
      <c r="L32" s="19" t="str">
        <f>IF($B32&lt;&gt;"", IF(INDEX('Evidence střelců a nástřel'!M$7:M$107,$B32) &lt;&gt;"", INDEX('Evidence střelců a nástřel'!M$7:M$107,$B32), ""), "")</f>
        <v/>
      </c>
      <c r="M32" s="19" t="str">
        <f>IF($B32&lt;&gt;"", IF(INDEX('Evidence střelců a nástřel'!N$7:N$107,$B32) &lt;&gt;"", INDEX('Evidence střelců a nástřel'!N$7:N$107,$B32), ""), "")</f>
        <v/>
      </c>
      <c r="N32" s="19" t="str">
        <f>IF($B32&lt;&gt;"", IF(INDEX('Evidence střelců a nástřel'!O$7:O$107,$B32) &lt;&gt;"", INDEX('Evidence střelců a nástřel'!O$7:O$107,$B32), ""), "")</f>
        <v/>
      </c>
      <c r="O32" s="18" t="str">
        <f t="shared" si="0"/>
        <v/>
      </c>
      <c r="P32" s="19" t="str">
        <f>IF($B32&lt;&gt;"", IF(AND(INDEX('Evidence střelců a nástřel'!P$7:P$107,$B32)&lt;&gt;"", Nastavení!$B$5="NE"), INDEX('Evidence střelců a nástřel'!P$7:P$107,$B32), ""), "")</f>
        <v/>
      </c>
      <c r="Q32" s="18" t="str">
        <f>IF($B32&lt;&gt;"", IF(INDEX('Evidence střelců a nástřel'!Q$7:Q$107,$B32) &gt; 0, INDEX('Evidence střelců a nástřel'!Q$7:Q$107,$B32), ""), "")</f>
        <v/>
      </c>
      <c r="R32" s="18" t="str">
        <f t="shared" si="1"/>
        <v/>
      </c>
      <c r="S32" t="str">
        <f>IF($B32&lt;&gt;"", IF(INDEX('Evidence střelců a nástřel'!T$7:T$107,$B32) &gt; 0, INDEX('Evidence střelců a nástřel'!T$7:T$107,$B32), ""), "")</f>
        <v/>
      </c>
    </row>
    <row r="33" spans="1:19" x14ac:dyDescent="0.25">
      <c r="A33" s="18" t="str">
        <f>IF(AND($B33 &lt;&gt; "", COUNT(E33:N33) &gt; 0), INDEX('Pomocné pořadí jednotlivci'!O$7:O$107,$B33), "")</f>
        <v/>
      </c>
      <c r="B33" s="18" t="str">
        <f>IF(ISNUMBER(MATCH(ROW()-6,'Pomocné pořadí jednotlivci'!$R$7:$R$107,0)),INDEX('Evidence střelců a nástřel'!$A$7:$A$107,MATCH(ROW()-6,'Pomocné pořadí jednotlivci'!$R$7:$R$107,0),1),"")</f>
        <v/>
      </c>
      <c r="C33" s="33" t="str">
        <f>IF($B33&lt;&gt;"", IF(INDEX('Evidence střelců a nástřel'!$C$7:$C$107,$B33) = 0, "", UPPER(INDEX('Evidence střelců a nástřel'!$C$7:$C$107,$B33))),"")</f>
        <v/>
      </c>
      <c r="D33" s="80" t="str">
        <f>IF($B33&lt;&gt;"",TRIM(INDEX('Evidence střelců a nástřel'!E$7:E$107,$B33)),"")</f>
        <v/>
      </c>
      <c r="E33" s="19" t="str">
        <f>IF($B33&lt;&gt;"", IF(INDEX('Evidence střelců a nástřel'!F$7:F$107,$B33) &lt;&gt;"", INDEX('Evidence střelců a nástřel'!F$7:F$107,$B33), ""), "")</f>
        <v/>
      </c>
      <c r="F33" s="19" t="str">
        <f>IF($B33&lt;&gt;"", IF(INDEX('Evidence střelců a nástřel'!G$7:G$107,$B33) &lt;&gt;"", INDEX('Evidence střelců a nástřel'!G$7:G$107,$B33), ""), "")</f>
        <v/>
      </c>
      <c r="G33" s="19" t="str">
        <f>IF($B33&lt;&gt;"", IF(INDEX('Evidence střelců a nástřel'!H$7:H$107,$B33) &lt;&gt;"", INDEX('Evidence střelců a nástřel'!H$7:H$107,$B33), ""), "")</f>
        <v/>
      </c>
      <c r="H33" s="19" t="str">
        <f>IF($B33&lt;&gt;"", IF(INDEX('Evidence střelců a nástřel'!I$7:I$107,$B33) &lt;&gt;"", INDEX('Evidence střelců a nástřel'!I$7:I$107,$B33), ""), "")</f>
        <v/>
      </c>
      <c r="I33" s="19" t="str">
        <f>IF($B33&lt;&gt;"", IF(INDEX('Evidence střelců a nástřel'!J$7:J$107,$B33) &lt;&gt;"", INDEX('Evidence střelců a nástřel'!J$7:J$107,$B33), ""), "")</f>
        <v/>
      </c>
      <c r="J33" s="19" t="str">
        <f>IF($B33&lt;&gt;"", IF(INDEX('Evidence střelců a nástřel'!K$7:K$107,$B33) &lt;&gt;"", INDEX('Evidence střelců a nástřel'!K$7:K$107,$B33), ""), "")</f>
        <v/>
      </c>
      <c r="K33" s="19" t="str">
        <f>IF($B33&lt;&gt;"", IF(INDEX('Evidence střelců a nástřel'!L$7:L$107,$B33) &lt;&gt;"", INDEX('Evidence střelců a nástřel'!L$7:L$107,$B33), ""), "")</f>
        <v/>
      </c>
      <c r="L33" s="19" t="str">
        <f>IF($B33&lt;&gt;"", IF(INDEX('Evidence střelců a nástřel'!M$7:M$107,$B33) &lt;&gt;"", INDEX('Evidence střelců a nástřel'!M$7:M$107,$B33), ""), "")</f>
        <v/>
      </c>
      <c r="M33" s="19" t="str">
        <f>IF($B33&lt;&gt;"", IF(INDEX('Evidence střelců a nástřel'!N$7:N$107,$B33) &lt;&gt;"", INDEX('Evidence střelců a nástřel'!N$7:N$107,$B33), ""), "")</f>
        <v/>
      </c>
      <c r="N33" s="19" t="str">
        <f>IF($B33&lt;&gt;"", IF(INDEX('Evidence střelců a nástřel'!O$7:O$107,$B33) &lt;&gt;"", INDEX('Evidence střelců a nástřel'!O$7:O$107,$B33), ""), "")</f>
        <v/>
      </c>
      <c r="O33" s="18" t="str">
        <f t="shared" si="0"/>
        <v/>
      </c>
      <c r="P33" s="19" t="str">
        <f>IF($B33&lt;&gt;"", IF(AND(INDEX('Evidence střelců a nástřel'!P$7:P$107,$B33)&lt;&gt;"", Nastavení!$B$5="NE"), INDEX('Evidence střelců a nástřel'!P$7:P$107,$B33), ""), "")</f>
        <v/>
      </c>
      <c r="Q33" s="18" t="str">
        <f>IF($B33&lt;&gt;"", IF(INDEX('Evidence střelců a nástřel'!Q$7:Q$107,$B33) &gt; 0, INDEX('Evidence střelců a nástřel'!Q$7:Q$107,$B33), ""), "")</f>
        <v/>
      </c>
      <c r="R33" s="18" t="str">
        <f t="shared" si="1"/>
        <v/>
      </c>
      <c r="S33" t="str">
        <f>IF($B33&lt;&gt;"", IF(INDEX('Evidence střelců a nástřel'!T$7:T$107,$B33) &gt; 0, INDEX('Evidence střelců a nástřel'!T$7:T$107,$B33), ""), "")</f>
        <v/>
      </c>
    </row>
    <row r="34" spans="1:19" x14ac:dyDescent="0.25">
      <c r="A34" s="18" t="str">
        <f>IF(AND($B34 &lt;&gt; "", COUNT(E34:N34) &gt; 0), INDEX('Pomocné pořadí jednotlivci'!O$7:O$107,$B34), "")</f>
        <v/>
      </c>
      <c r="B34" s="18" t="str">
        <f>IF(ISNUMBER(MATCH(ROW()-6,'Pomocné pořadí jednotlivci'!$R$7:$R$107,0)),INDEX('Evidence střelců a nástřel'!$A$7:$A$107,MATCH(ROW()-6,'Pomocné pořadí jednotlivci'!$R$7:$R$107,0),1),"")</f>
        <v/>
      </c>
      <c r="C34" s="33" t="str">
        <f>IF($B34&lt;&gt;"", IF(INDEX('Evidence střelců a nástřel'!$C$7:$C$107,$B34) = 0, "", UPPER(INDEX('Evidence střelců a nástřel'!$C$7:$C$107,$B34))),"")</f>
        <v/>
      </c>
      <c r="D34" s="80" t="str">
        <f>IF($B34&lt;&gt;"",TRIM(INDEX('Evidence střelců a nástřel'!E$7:E$107,$B34)),"")</f>
        <v/>
      </c>
      <c r="E34" s="19" t="str">
        <f>IF($B34&lt;&gt;"", IF(INDEX('Evidence střelců a nástřel'!F$7:F$107,$B34) &lt;&gt;"", INDEX('Evidence střelců a nástřel'!F$7:F$107,$B34), ""), "")</f>
        <v/>
      </c>
      <c r="F34" s="19" t="str">
        <f>IF($B34&lt;&gt;"", IF(INDEX('Evidence střelců a nástřel'!G$7:G$107,$B34) &lt;&gt;"", INDEX('Evidence střelců a nástřel'!G$7:G$107,$B34), ""), "")</f>
        <v/>
      </c>
      <c r="G34" s="19" t="str">
        <f>IF($B34&lt;&gt;"", IF(INDEX('Evidence střelců a nástřel'!H$7:H$107,$B34) &lt;&gt;"", INDEX('Evidence střelců a nástřel'!H$7:H$107,$B34), ""), "")</f>
        <v/>
      </c>
      <c r="H34" s="19" t="str">
        <f>IF($B34&lt;&gt;"", IF(INDEX('Evidence střelců a nástřel'!I$7:I$107,$B34) &lt;&gt;"", INDEX('Evidence střelců a nástřel'!I$7:I$107,$B34), ""), "")</f>
        <v/>
      </c>
      <c r="I34" s="19" t="str">
        <f>IF($B34&lt;&gt;"", IF(INDEX('Evidence střelců a nástřel'!J$7:J$107,$B34) &lt;&gt;"", INDEX('Evidence střelců a nástřel'!J$7:J$107,$B34), ""), "")</f>
        <v/>
      </c>
      <c r="J34" s="19" t="str">
        <f>IF($B34&lt;&gt;"", IF(INDEX('Evidence střelců a nástřel'!K$7:K$107,$B34) &lt;&gt;"", INDEX('Evidence střelců a nástřel'!K$7:K$107,$B34), ""), "")</f>
        <v/>
      </c>
      <c r="K34" s="19" t="str">
        <f>IF($B34&lt;&gt;"", IF(INDEX('Evidence střelců a nástřel'!L$7:L$107,$B34) &lt;&gt;"", INDEX('Evidence střelců a nástřel'!L$7:L$107,$B34), ""), "")</f>
        <v/>
      </c>
      <c r="L34" s="19" t="str">
        <f>IF($B34&lt;&gt;"", IF(INDEX('Evidence střelců a nástřel'!M$7:M$107,$B34) &lt;&gt;"", INDEX('Evidence střelců a nástřel'!M$7:M$107,$B34), ""), "")</f>
        <v/>
      </c>
      <c r="M34" s="19" t="str">
        <f>IF($B34&lt;&gt;"", IF(INDEX('Evidence střelců a nástřel'!N$7:N$107,$B34) &lt;&gt;"", INDEX('Evidence střelců a nástřel'!N$7:N$107,$B34), ""), "")</f>
        <v/>
      </c>
      <c r="N34" s="19" t="str">
        <f>IF($B34&lt;&gt;"", IF(INDEX('Evidence střelců a nástřel'!O$7:O$107,$B34) &lt;&gt;"", INDEX('Evidence střelců a nástřel'!O$7:O$107,$B34), ""), "")</f>
        <v/>
      </c>
      <c r="O34" s="18" t="str">
        <f t="shared" si="0"/>
        <v/>
      </c>
      <c r="P34" s="19" t="str">
        <f>IF($B34&lt;&gt;"", IF(AND(INDEX('Evidence střelců a nástřel'!P$7:P$107,$B34)&lt;&gt;"", Nastavení!$B$5="NE"), INDEX('Evidence střelců a nástřel'!P$7:P$107,$B34), ""), "")</f>
        <v/>
      </c>
      <c r="Q34" s="18" t="str">
        <f>IF($B34&lt;&gt;"", IF(INDEX('Evidence střelců a nástřel'!Q$7:Q$107,$B34) &gt; 0, INDEX('Evidence střelců a nástřel'!Q$7:Q$107,$B34), ""), "")</f>
        <v/>
      </c>
      <c r="R34" s="18" t="str">
        <f t="shared" si="1"/>
        <v/>
      </c>
      <c r="S34" t="str">
        <f>IF($B34&lt;&gt;"", IF(INDEX('Evidence střelců a nástřel'!T$7:T$107,$B34) &gt; 0, INDEX('Evidence střelců a nástřel'!T$7:T$107,$B34), ""), "")</f>
        <v/>
      </c>
    </row>
    <row r="35" spans="1:19" x14ac:dyDescent="0.25">
      <c r="A35" s="18" t="str">
        <f>IF(AND($B35 &lt;&gt; "", COUNT(E35:N35) &gt; 0), INDEX('Pomocné pořadí jednotlivci'!O$7:O$107,$B35), "")</f>
        <v/>
      </c>
      <c r="B35" s="18" t="str">
        <f>IF(ISNUMBER(MATCH(ROW()-6,'Pomocné pořadí jednotlivci'!$R$7:$R$107,0)),INDEX('Evidence střelců a nástřel'!$A$7:$A$107,MATCH(ROW()-6,'Pomocné pořadí jednotlivci'!$R$7:$R$107,0),1),"")</f>
        <v/>
      </c>
      <c r="C35" s="33" t="str">
        <f>IF($B35&lt;&gt;"", IF(INDEX('Evidence střelců a nástřel'!$C$7:$C$107,$B35) = 0, "", UPPER(INDEX('Evidence střelců a nástřel'!$C$7:$C$107,$B35))),"")</f>
        <v/>
      </c>
      <c r="D35" s="80" t="str">
        <f>IF($B35&lt;&gt;"",TRIM(INDEX('Evidence střelců a nástřel'!E$7:E$107,$B35)),"")</f>
        <v/>
      </c>
      <c r="E35" s="19" t="str">
        <f>IF($B35&lt;&gt;"", IF(INDEX('Evidence střelců a nástřel'!F$7:F$107,$B35) &lt;&gt;"", INDEX('Evidence střelců a nástřel'!F$7:F$107,$B35), ""), "")</f>
        <v/>
      </c>
      <c r="F35" s="19" t="str">
        <f>IF($B35&lt;&gt;"", IF(INDEX('Evidence střelců a nástřel'!G$7:G$107,$B35) &lt;&gt;"", INDEX('Evidence střelců a nástřel'!G$7:G$107,$B35), ""), "")</f>
        <v/>
      </c>
      <c r="G35" s="19" t="str">
        <f>IF($B35&lt;&gt;"", IF(INDEX('Evidence střelců a nástřel'!H$7:H$107,$B35) &lt;&gt;"", INDEX('Evidence střelců a nástřel'!H$7:H$107,$B35), ""), "")</f>
        <v/>
      </c>
      <c r="H35" s="19" t="str">
        <f>IF($B35&lt;&gt;"", IF(INDEX('Evidence střelců a nástřel'!I$7:I$107,$B35) &lt;&gt;"", INDEX('Evidence střelců a nástřel'!I$7:I$107,$B35), ""), "")</f>
        <v/>
      </c>
      <c r="I35" s="19" t="str">
        <f>IF($B35&lt;&gt;"", IF(INDEX('Evidence střelců a nástřel'!J$7:J$107,$B35) &lt;&gt;"", INDEX('Evidence střelců a nástřel'!J$7:J$107,$B35), ""), "")</f>
        <v/>
      </c>
      <c r="J35" s="19" t="str">
        <f>IF($B35&lt;&gt;"", IF(INDEX('Evidence střelců a nástřel'!K$7:K$107,$B35) &lt;&gt;"", INDEX('Evidence střelců a nástřel'!K$7:K$107,$B35), ""), "")</f>
        <v/>
      </c>
      <c r="K35" s="19" t="str">
        <f>IF($B35&lt;&gt;"", IF(INDEX('Evidence střelců a nástřel'!L$7:L$107,$B35) &lt;&gt;"", INDEX('Evidence střelců a nástřel'!L$7:L$107,$B35), ""), "")</f>
        <v/>
      </c>
      <c r="L35" s="19" t="str">
        <f>IF($B35&lt;&gt;"", IF(INDEX('Evidence střelců a nástřel'!M$7:M$107,$B35) &lt;&gt;"", INDEX('Evidence střelců a nástřel'!M$7:M$107,$B35), ""), "")</f>
        <v/>
      </c>
      <c r="M35" s="19" t="str">
        <f>IF($B35&lt;&gt;"", IF(INDEX('Evidence střelců a nástřel'!N$7:N$107,$B35) &lt;&gt;"", INDEX('Evidence střelců a nástřel'!N$7:N$107,$B35), ""), "")</f>
        <v/>
      </c>
      <c r="N35" s="19" t="str">
        <f>IF($B35&lt;&gt;"", IF(INDEX('Evidence střelců a nástřel'!O$7:O$107,$B35) &lt;&gt;"", INDEX('Evidence střelců a nástřel'!O$7:O$107,$B35), ""), "")</f>
        <v/>
      </c>
      <c r="O35" s="18" t="str">
        <f t="shared" si="0"/>
        <v/>
      </c>
      <c r="P35" s="19" t="str">
        <f>IF($B35&lt;&gt;"", IF(AND(INDEX('Evidence střelců a nástřel'!P$7:P$107,$B35)&lt;&gt;"", Nastavení!$B$5="NE"), INDEX('Evidence střelců a nástřel'!P$7:P$107,$B35), ""), "")</f>
        <v/>
      </c>
      <c r="Q35" s="18" t="str">
        <f>IF($B35&lt;&gt;"", IF(INDEX('Evidence střelců a nástřel'!Q$7:Q$107,$B35) &gt; 0, INDEX('Evidence střelců a nástřel'!Q$7:Q$107,$B35), ""), "")</f>
        <v/>
      </c>
      <c r="R35" s="18" t="str">
        <f t="shared" si="1"/>
        <v/>
      </c>
      <c r="S35" t="str">
        <f>IF($B35&lt;&gt;"", IF(INDEX('Evidence střelců a nástřel'!T$7:T$107,$B35) &gt; 0, INDEX('Evidence střelců a nástřel'!T$7:T$107,$B35), ""), "")</f>
        <v/>
      </c>
    </row>
    <row r="36" spans="1:19" x14ac:dyDescent="0.25">
      <c r="A36" s="18" t="str">
        <f>IF(AND($B36 &lt;&gt; "", COUNT(E36:N36) &gt; 0), INDEX('Pomocné pořadí jednotlivci'!O$7:O$107,$B36), "")</f>
        <v/>
      </c>
      <c r="B36" s="18" t="str">
        <f>IF(ISNUMBER(MATCH(ROW()-6,'Pomocné pořadí jednotlivci'!$R$7:$R$107,0)),INDEX('Evidence střelců a nástřel'!$A$7:$A$107,MATCH(ROW()-6,'Pomocné pořadí jednotlivci'!$R$7:$R$107,0),1),"")</f>
        <v/>
      </c>
      <c r="C36" s="33" t="str">
        <f>IF($B36&lt;&gt;"", IF(INDEX('Evidence střelců a nástřel'!$C$7:$C$107,$B36) = 0, "", UPPER(INDEX('Evidence střelců a nástřel'!$C$7:$C$107,$B36))),"")</f>
        <v/>
      </c>
      <c r="D36" s="80" t="str">
        <f>IF($B36&lt;&gt;"",TRIM(INDEX('Evidence střelců a nástřel'!E$7:E$107,$B36)),"")</f>
        <v/>
      </c>
      <c r="E36" s="19" t="str">
        <f>IF($B36&lt;&gt;"", IF(INDEX('Evidence střelců a nástřel'!F$7:F$107,$B36) &lt;&gt;"", INDEX('Evidence střelců a nástřel'!F$7:F$107,$B36), ""), "")</f>
        <v/>
      </c>
      <c r="F36" s="19" t="str">
        <f>IF($B36&lt;&gt;"", IF(INDEX('Evidence střelců a nástřel'!G$7:G$107,$B36) &lt;&gt;"", INDEX('Evidence střelců a nástřel'!G$7:G$107,$B36), ""), "")</f>
        <v/>
      </c>
      <c r="G36" s="19" t="str">
        <f>IF($B36&lt;&gt;"", IF(INDEX('Evidence střelců a nástřel'!H$7:H$107,$B36) &lt;&gt;"", INDEX('Evidence střelců a nástřel'!H$7:H$107,$B36), ""), "")</f>
        <v/>
      </c>
      <c r="H36" s="19" t="str">
        <f>IF($B36&lt;&gt;"", IF(INDEX('Evidence střelců a nástřel'!I$7:I$107,$B36) &lt;&gt;"", INDEX('Evidence střelců a nástřel'!I$7:I$107,$B36), ""), "")</f>
        <v/>
      </c>
      <c r="I36" s="19" t="str">
        <f>IF($B36&lt;&gt;"", IF(INDEX('Evidence střelců a nástřel'!J$7:J$107,$B36) &lt;&gt;"", INDEX('Evidence střelců a nástřel'!J$7:J$107,$B36), ""), "")</f>
        <v/>
      </c>
      <c r="J36" s="19" t="str">
        <f>IF($B36&lt;&gt;"", IF(INDEX('Evidence střelců a nástřel'!K$7:K$107,$B36) &lt;&gt;"", INDEX('Evidence střelců a nástřel'!K$7:K$107,$B36), ""), "")</f>
        <v/>
      </c>
      <c r="K36" s="19" t="str">
        <f>IF($B36&lt;&gt;"", IF(INDEX('Evidence střelců a nástřel'!L$7:L$107,$B36) &lt;&gt;"", INDEX('Evidence střelců a nástřel'!L$7:L$107,$B36), ""), "")</f>
        <v/>
      </c>
      <c r="L36" s="19" t="str">
        <f>IF($B36&lt;&gt;"", IF(INDEX('Evidence střelců a nástřel'!M$7:M$107,$B36) &lt;&gt;"", INDEX('Evidence střelců a nástřel'!M$7:M$107,$B36), ""), "")</f>
        <v/>
      </c>
      <c r="M36" s="19" t="str">
        <f>IF($B36&lt;&gt;"", IF(INDEX('Evidence střelců a nástřel'!N$7:N$107,$B36) &lt;&gt;"", INDEX('Evidence střelců a nástřel'!N$7:N$107,$B36), ""), "")</f>
        <v/>
      </c>
      <c r="N36" s="19" t="str">
        <f>IF($B36&lt;&gt;"", IF(INDEX('Evidence střelců a nástřel'!O$7:O$107,$B36) &lt;&gt;"", INDEX('Evidence střelců a nástřel'!O$7:O$107,$B36), ""), "")</f>
        <v/>
      </c>
      <c r="O36" s="18" t="str">
        <f t="shared" si="0"/>
        <v/>
      </c>
      <c r="P36" s="19" t="str">
        <f>IF($B36&lt;&gt;"", IF(AND(INDEX('Evidence střelců a nástřel'!P$7:P$107,$B36)&lt;&gt;"", Nastavení!$B$5="NE"), INDEX('Evidence střelců a nástřel'!P$7:P$107,$B36), ""), "")</f>
        <v/>
      </c>
      <c r="Q36" s="18" t="str">
        <f>IF($B36&lt;&gt;"", IF(INDEX('Evidence střelců a nástřel'!Q$7:Q$107,$B36) &gt; 0, INDEX('Evidence střelců a nástřel'!Q$7:Q$107,$B36), ""), "")</f>
        <v/>
      </c>
      <c r="R36" s="18" t="str">
        <f t="shared" si="1"/>
        <v/>
      </c>
      <c r="S36" t="str">
        <f>IF($B36&lt;&gt;"", IF(INDEX('Evidence střelců a nástřel'!T$7:T$107,$B36) &gt; 0, INDEX('Evidence střelců a nástřel'!T$7:T$107,$B36), ""), "")</f>
        <v/>
      </c>
    </row>
    <row r="37" spans="1:19" x14ac:dyDescent="0.25">
      <c r="A37" s="18" t="str">
        <f>IF(AND($B37 &lt;&gt; "", COUNT(E37:N37) &gt; 0), INDEX('Pomocné pořadí jednotlivci'!O$7:O$107,$B37), "")</f>
        <v/>
      </c>
      <c r="B37" s="18" t="str">
        <f>IF(ISNUMBER(MATCH(ROW()-6,'Pomocné pořadí jednotlivci'!$R$7:$R$107,0)),INDEX('Evidence střelců a nástřel'!$A$7:$A$107,MATCH(ROW()-6,'Pomocné pořadí jednotlivci'!$R$7:$R$107,0),1),"")</f>
        <v/>
      </c>
      <c r="C37" s="33" t="str">
        <f>IF($B37&lt;&gt;"", IF(INDEX('Evidence střelců a nástřel'!$C$7:$C$107,$B37) = 0, "", UPPER(INDEX('Evidence střelců a nástřel'!$C$7:$C$107,$B37))),"")</f>
        <v/>
      </c>
      <c r="D37" s="80" t="str">
        <f>IF($B37&lt;&gt;"",TRIM(INDEX('Evidence střelců a nástřel'!E$7:E$107,$B37)),"")</f>
        <v/>
      </c>
      <c r="E37" s="19" t="str">
        <f>IF($B37&lt;&gt;"", IF(INDEX('Evidence střelců a nástřel'!F$7:F$107,$B37) &lt;&gt;"", INDEX('Evidence střelců a nástřel'!F$7:F$107,$B37), ""), "")</f>
        <v/>
      </c>
      <c r="F37" s="19" t="str">
        <f>IF($B37&lt;&gt;"", IF(INDEX('Evidence střelců a nástřel'!G$7:G$107,$B37) &lt;&gt;"", INDEX('Evidence střelců a nástřel'!G$7:G$107,$B37), ""), "")</f>
        <v/>
      </c>
      <c r="G37" s="19" t="str">
        <f>IF($B37&lt;&gt;"", IF(INDEX('Evidence střelců a nástřel'!H$7:H$107,$B37) &lt;&gt;"", INDEX('Evidence střelců a nástřel'!H$7:H$107,$B37), ""), "")</f>
        <v/>
      </c>
      <c r="H37" s="19" t="str">
        <f>IF($B37&lt;&gt;"", IF(INDEX('Evidence střelců a nástřel'!I$7:I$107,$B37) &lt;&gt;"", INDEX('Evidence střelců a nástřel'!I$7:I$107,$B37), ""), "")</f>
        <v/>
      </c>
      <c r="I37" s="19" t="str">
        <f>IF($B37&lt;&gt;"", IF(INDEX('Evidence střelců a nástřel'!J$7:J$107,$B37) &lt;&gt;"", INDEX('Evidence střelců a nástřel'!J$7:J$107,$B37), ""), "")</f>
        <v/>
      </c>
      <c r="J37" s="19" t="str">
        <f>IF($B37&lt;&gt;"", IF(INDEX('Evidence střelců a nástřel'!K$7:K$107,$B37) &lt;&gt;"", INDEX('Evidence střelců a nástřel'!K$7:K$107,$B37), ""), "")</f>
        <v/>
      </c>
      <c r="K37" s="19" t="str">
        <f>IF($B37&lt;&gt;"", IF(INDEX('Evidence střelců a nástřel'!L$7:L$107,$B37) &lt;&gt;"", INDEX('Evidence střelců a nástřel'!L$7:L$107,$B37), ""), "")</f>
        <v/>
      </c>
      <c r="L37" s="19" t="str">
        <f>IF($B37&lt;&gt;"", IF(INDEX('Evidence střelců a nástřel'!M$7:M$107,$B37) &lt;&gt;"", INDEX('Evidence střelců a nástřel'!M$7:M$107,$B37), ""), "")</f>
        <v/>
      </c>
      <c r="M37" s="19" t="str">
        <f>IF($B37&lt;&gt;"", IF(INDEX('Evidence střelců a nástřel'!N$7:N$107,$B37) &lt;&gt;"", INDEX('Evidence střelců a nástřel'!N$7:N$107,$B37), ""), "")</f>
        <v/>
      </c>
      <c r="N37" s="19" t="str">
        <f>IF($B37&lt;&gt;"", IF(INDEX('Evidence střelců a nástřel'!O$7:O$107,$B37) &lt;&gt;"", INDEX('Evidence střelců a nástřel'!O$7:O$107,$B37), ""), "")</f>
        <v/>
      </c>
      <c r="O37" s="18" t="str">
        <f t="shared" si="0"/>
        <v/>
      </c>
      <c r="P37" s="19" t="str">
        <f>IF($B37&lt;&gt;"", IF(AND(INDEX('Evidence střelců a nástřel'!P$7:P$107,$B37)&lt;&gt;"", Nastavení!$B$5="NE"), INDEX('Evidence střelců a nástřel'!P$7:P$107,$B37), ""), "")</f>
        <v/>
      </c>
      <c r="Q37" s="18" t="str">
        <f>IF($B37&lt;&gt;"", IF(INDEX('Evidence střelců a nástřel'!Q$7:Q$107,$B37) &gt; 0, INDEX('Evidence střelců a nástřel'!Q$7:Q$107,$B37), ""), "")</f>
        <v/>
      </c>
      <c r="R37" s="18" t="str">
        <f t="shared" si="1"/>
        <v/>
      </c>
      <c r="S37" t="str">
        <f>IF($B37&lt;&gt;"", IF(INDEX('Evidence střelců a nástřel'!T$7:T$107,$B37) &gt; 0, INDEX('Evidence střelců a nástřel'!T$7:T$107,$B37), ""), "")</f>
        <v/>
      </c>
    </row>
    <row r="38" spans="1:19" x14ac:dyDescent="0.25">
      <c r="A38" s="18" t="str">
        <f>IF(AND($B38 &lt;&gt; "", COUNT(E38:N38) &gt; 0), INDEX('Pomocné pořadí jednotlivci'!O$7:O$107,$B38), "")</f>
        <v/>
      </c>
      <c r="B38" s="18" t="str">
        <f>IF(ISNUMBER(MATCH(ROW()-6,'Pomocné pořadí jednotlivci'!$R$7:$R$107,0)),INDEX('Evidence střelců a nástřel'!$A$7:$A$107,MATCH(ROW()-6,'Pomocné pořadí jednotlivci'!$R$7:$R$107,0),1),"")</f>
        <v/>
      </c>
      <c r="C38" s="33" t="str">
        <f>IF($B38&lt;&gt;"", IF(INDEX('Evidence střelců a nástřel'!$C$7:$C$107,$B38) = 0, "", UPPER(INDEX('Evidence střelců a nástřel'!$C$7:$C$107,$B38))),"")</f>
        <v/>
      </c>
      <c r="D38" s="80" t="str">
        <f>IF($B38&lt;&gt;"",TRIM(INDEX('Evidence střelců a nástřel'!E$7:E$107,$B38)),"")</f>
        <v/>
      </c>
      <c r="E38" s="19" t="str">
        <f>IF($B38&lt;&gt;"", IF(INDEX('Evidence střelců a nástřel'!F$7:F$107,$B38) &lt;&gt;"", INDEX('Evidence střelců a nástřel'!F$7:F$107,$B38), ""), "")</f>
        <v/>
      </c>
      <c r="F38" s="19" t="str">
        <f>IF($B38&lt;&gt;"", IF(INDEX('Evidence střelců a nástřel'!G$7:G$107,$B38) &lt;&gt;"", INDEX('Evidence střelců a nástřel'!G$7:G$107,$B38), ""), "")</f>
        <v/>
      </c>
      <c r="G38" s="19" t="str">
        <f>IF($B38&lt;&gt;"", IF(INDEX('Evidence střelců a nástřel'!H$7:H$107,$B38) &lt;&gt;"", INDEX('Evidence střelců a nástřel'!H$7:H$107,$B38), ""), "")</f>
        <v/>
      </c>
      <c r="H38" s="19" t="str">
        <f>IF($B38&lt;&gt;"", IF(INDEX('Evidence střelců a nástřel'!I$7:I$107,$B38) &lt;&gt;"", INDEX('Evidence střelců a nástřel'!I$7:I$107,$B38), ""), "")</f>
        <v/>
      </c>
      <c r="I38" s="19" t="str">
        <f>IF($B38&lt;&gt;"", IF(INDEX('Evidence střelců a nástřel'!J$7:J$107,$B38) &lt;&gt;"", INDEX('Evidence střelců a nástřel'!J$7:J$107,$B38), ""), "")</f>
        <v/>
      </c>
      <c r="J38" s="19" t="str">
        <f>IF($B38&lt;&gt;"", IF(INDEX('Evidence střelců a nástřel'!K$7:K$107,$B38) &lt;&gt;"", INDEX('Evidence střelců a nástřel'!K$7:K$107,$B38), ""), "")</f>
        <v/>
      </c>
      <c r="K38" s="19" t="str">
        <f>IF($B38&lt;&gt;"", IF(INDEX('Evidence střelců a nástřel'!L$7:L$107,$B38) &lt;&gt;"", INDEX('Evidence střelců a nástřel'!L$7:L$107,$B38), ""), "")</f>
        <v/>
      </c>
      <c r="L38" s="19" t="str">
        <f>IF($B38&lt;&gt;"", IF(INDEX('Evidence střelců a nástřel'!M$7:M$107,$B38) &lt;&gt;"", INDEX('Evidence střelců a nástřel'!M$7:M$107,$B38), ""), "")</f>
        <v/>
      </c>
      <c r="M38" s="19" t="str">
        <f>IF($B38&lt;&gt;"", IF(INDEX('Evidence střelců a nástřel'!N$7:N$107,$B38) &lt;&gt;"", INDEX('Evidence střelců a nástřel'!N$7:N$107,$B38), ""), "")</f>
        <v/>
      </c>
      <c r="N38" s="19" t="str">
        <f>IF($B38&lt;&gt;"", IF(INDEX('Evidence střelců a nástřel'!O$7:O$107,$B38) &lt;&gt;"", INDEX('Evidence střelců a nástřel'!O$7:O$107,$B38), ""), "")</f>
        <v/>
      </c>
      <c r="O38" s="18" t="str">
        <f t="shared" si="0"/>
        <v/>
      </c>
      <c r="P38" s="19" t="str">
        <f>IF($B38&lt;&gt;"", IF(AND(INDEX('Evidence střelců a nástřel'!P$7:P$107,$B38)&lt;&gt;"", Nastavení!$B$5="NE"), INDEX('Evidence střelců a nástřel'!P$7:P$107,$B38), ""), "")</f>
        <v/>
      </c>
      <c r="Q38" s="18" t="str">
        <f>IF($B38&lt;&gt;"", IF(INDEX('Evidence střelců a nástřel'!Q$7:Q$107,$B38) &gt; 0, INDEX('Evidence střelců a nástřel'!Q$7:Q$107,$B38), ""), "")</f>
        <v/>
      </c>
      <c r="R38" s="18" t="str">
        <f t="shared" si="1"/>
        <v/>
      </c>
      <c r="S38" t="str">
        <f>IF($B38&lt;&gt;"", IF(INDEX('Evidence střelců a nástřel'!T$7:T$107,$B38) &gt; 0, INDEX('Evidence střelců a nástřel'!T$7:T$107,$B38), ""), "")</f>
        <v/>
      </c>
    </row>
    <row r="39" spans="1:19" x14ac:dyDescent="0.25">
      <c r="A39" s="18" t="str">
        <f>IF(AND($B39 &lt;&gt; "", COUNT(E39:N39) &gt; 0), INDEX('Pomocné pořadí jednotlivci'!O$7:O$107,$B39), "")</f>
        <v/>
      </c>
      <c r="B39" s="18" t="str">
        <f>IF(ISNUMBER(MATCH(ROW()-6,'Pomocné pořadí jednotlivci'!$R$7:$R$107,0)),INDEX('Evidence střelců a nástřel'!$A$7:$A$107,MATCH(ROW()-6,'Pomocné pořadí jednotlivci'!$R$7:$R$107,0),1),"")</f>
        <v/>
      </c>
      <c r="C39" s="33" t="str">
        <f>IF($B39&lt;&gt;"", IF(INDEX('Evidence střelců a nástřel'!$C$7:$C$107,$B39) = 0, "", UPPER(INDEX('Evidence střelců a nástřel'!$C$7:$C$107,$B39))),"")</f>
        <v/>
      </c>
      <c r="D39" s="80" t="str">
        <f>IF($B39&lt;&gt;"",TRIM(INDEX('Evidence střelců a nástřel'!E$7:E$107,$B39)),"")</f>
        <v/>
      </c>
      <c r="E39" s="19" t="str">
        <f>IF($B39&lt;&gt;"", IF(INDEX('Evidence střelců a nástřel'!F$7:F$107,$B39) &lt;&gt;"", INDEX('Evidence střelců a nástřel'!F$7:F$107,$B39), ""), "")</f>
        <v/>
      </c>
      <c r="F39" s="19" t="str">
        <f>IF($B39&lt;&gt;"", IF(INDEX('Evidence střelců a nástřel'!G$7:G$107,$B39) &lt;&gt;"", INDEX('Evidence střelců a nástřel'!G$7:G$107,$B39), ""), "")</f>
        <v/>
      </c>
      <c r="G39" s="19" t="str">
        <f>IF($B39&lt;&gt;"", IF(INDEX('Evidence střelců a nástřel'!H$7:H$107,$B39) &lt;&gt;"", INDEX('Evidence střelců a nástřel'!H$7:H$107,$B39), ""), "")</f>
        <v/>
      </c>
      <c r="H39" s="19" t="str">
        <f>IF($B39&lt;&gt;"", IF(INDEX('Evidence střelců a nástřel'!I$7:I$107,$B39) &lt;&gt;"", INDEX('Evidence střelců a nástřel'!I$7:I$107,$B39), ""), "")</f>
        <v/>
      </c>
      <c r="I39" s="19" t="str">
        <f>IF($B39&lt;&gt;"", IF(INDEX('Evidence střelců a nástřel'!J$7:J$107,$B39) &lt;&gt;"", INDEX('Evidence střelců a nástřel'!J$7:J$107,$B39), ""), "")</f>
        <v/>
      </c>
      <c r="J39" s="19" t="str">
        <f>IF($B39&lt;&gt;"", IF(INDEX('Evidence střelců a nástřel'!K$7:K$107,$B39) &lt;&gt;"", INDEX('Evidence střelců a nástřel'!K$7:K$107,$B39), ""), "")</f>
        <v/>
      </c>
      <c r="K39" s="19" t="str">
        <f>IF($B39&lt;&gt;"", IF(INDEX('Evidence střelců a nástřel'!L$7:L$107,$B39) &lt;&gt;"", INDEX('Evidence střelců a nástřel'!L$7:L$107,$B39), ""), "")</f>
        <v/>
      </c>
      <c r="L39" s="19" t="str">
        <f>IF($B39&lt;&gt;"", IF(INDEX('Evidence střelců a nástřel'!M$7:M$107,$B39) &lt;&gt;"", INDEX('Evidence střelců a nástřel'!M$7:M$107,$B39), ""), "")</f>
        <v/>
      </c>
      <c r="M39" s="19" t="str">
        <f>IF($B39&lt;&gt;"", IF(INDEX('Evidence střelců a nástřel'!N$7:N$107,$B39) &lt;&gt;"", INDEX('Evidence střelců a nástřel'!N$7:N$107,$B39), ""), "")</f>
        <v/>
      </c>
      <c r="N39" s="19" t="str">
        <f>IF($B39&lt;&gt;"", IF(INDEX('Evidence střelců a nástřel'!O$7:O$107,$B39) &lt;&gt;"", INDEX('Evidence střelců a nástřel'!O$7:O$107,$B39), ""), "")</f>
        <v/>
      </c>
      <c r="O39" s="18" t="str">
        <f t="shared" si="0"/>
        <v/>
      </c>
      <c r="P39" s="19" t="str">
        <f>IF($B39&lt;&gt;"", IF(AND(INDEX('Evidence střelců a nástřel'!P$7:P$107,$B39)&lt;&gt;"", Nastavení!$B$5="NE"), INDEX('Evidence střelců a nástřel'!P$7:P$107,$B39), ""), "")</f>
        <v/>
      </c>
      <c r="Q39" s="18" t="str">
        <f>IF($B39&lt;&gt;"", IF(INDEX('Evidence střelců a nástřel'!Q$7:Q$107,$B39) &gt; 0, INDEX('Evidence střelců a nástřel'!Q$7:Q$107,$B39), ""), "")</f>
        <v/>
      </c>
      <c r="R39" s="18" t="str">
        <f t="shared" si="1"/>
        <v/>
      </c>
      <c r="S39" t="str">
        <f>IF($B39&lt;&gt;"", IF(INDEX('Evidence střelců a nástřel'!T$7:T$107,$B39) &gt; 0, INDEX('Evidence střelců a nástřel'!T$7:T$107,$B39), ""), "")</f>
        <v/>
      </c>
    </row>
    <row r="40" spans="1:19" x14ac:dyDescent="0.25">
      <c r="A40" s="18" t="str">
        <f>IF(AND($B40 &lt;&gt; "", COUNT(E40:N40) &gt; 0), INDEX('Pomocné pořadí jednotlivci'!O$7:O$107,$B40), "")</f>
        <v/>
      </c>
      <c r="B40" s="18" t="str">
        <f>IF(ISNUMBER(MATCH(ROW()-6,'Pomocné pořadí jednotlivci'!$R$7:$R$107,0)),INDEX('Evidence střelců a nástřel'!$A$7:$A$107,MATCH(ROW()-6,'Pomocné pořadí jednotlivci'!$R$7:$R$107,0),1),"")</f>
        <v/>
      </c>
      <c r="C40" s="33" t="str">
        <f>IF($B40&lt;&gt;"", IF(INDEX('Evidence střelců a nástřel'!$C$7:$C$107,$B40) = 0, "", UPPER(INDEX('Evidence střelců a nástřel'!$C$7:$C$107,$B40))),"")</f>
        <v/>
      </c>
      <c r="D40" s="80" t="str">
        <f>IF($B40&lt;&gt;"",TRIM(INDEX('Evidence střelců a nástřel'!E$7:E$107,$B40)),"")</f>
        <v/>
      </c>
      <c r="E40" s="19" t="str">
        <f>IF($B40&lt;&gt;"", IF(INDEX('Evidence střelců a nástřel'!F$7:F$107,$B40) &lt;&gt;"", INDEX('Evidence střelců a nástřel'!F$7:F$107,$B40), ""), "")</f>
        <v/>
      </c>
      <c r="F40" s="19" t="str">
        <f>IF($B40&lt;&gt;"", IF(INDEX('Evidence střelců a nástřel'!G$7:G$107,$B40) &lt;&gt;"", INDEX('Evidence střelců a nástřel'!G$7:G$107,$B40), ""), "")</f>
        <v/>
      </c>
      <c r="G40" s="19" t="str">
        <f>IF($B40&lt;&gt;"", IF(INDEX('Evidence střelců a nástřel'!H$7:H$107,$B40) &lt;&gt;"", INDEX('Evidence střelců a nástřel'!H$7:H$107,$B40), ""), "")</f>
        <v/>
      </c>
      <c r="H40" s="19" t="str">
        <f>IF($B40&lt;&gt;"", IF(INDEX('Evidence střelců a nástřel'!I$7:I$107,$B40) &lt;&gt;"", INDEX('Evidence střelců a nástřel'!I$7:I$107,$B40), ""), "")</f>
        <v/>
      </c>
      <c r="I40" s="19" t="str">
        <f>IF($B40&lt;&gt;"", IF(INDEX('Evidence střelců a nástřel'!J$7:J$107,$B40) &lt;&gt;"", INDEX('Evidence střelců a nástřel'!J$7:J$107,$B40), ""), "")</f>
        <v/>
      </c>
      <c r="J40" s="19" t="str">
        <f>IF($B40&lt;&gt;"", IF(INDEX('Evidence střelců a nástřel'!K$7:K$107,$B40) &lt;&gt;"", INDEX('Evidence střelců a nástřel'!K$7:K$107,$B40), ""), "")</f>
        <v/>
      </c>
      <c r="K40" s="19" t="str">
        <f>IF($B40&lt;&gt;"", IF(INDEX('Evidence střelců a nástřel'!L$7:L$107,$B40) &lt;&gt;"", INDEX('Evidence střelců a nástřel'!L$7:L$107,$B40), ""), "")</f>
        <v/>
      </c>
      <c r="L40" s="19" t="str">
        <f>IF($B40&lt;&gt;"", IF(INDEX('Evidence střelců a nástřel'!M$7:M$107,$B40) &lt;&gt;"", INDEX('Evidence střelců a nástřel'!M$7:M$107,$B40), ""), "")</f>
        <v/>
      </c>
      <c r="M40" s="19" t="str">
        <f>IF($B40&lt;&gt;"", IF(INDEX('Evidence střelců a nástřel'!N$7:N$107,$B40) &lt;&gt;"", INDEX('Evidence střelců a nástřel'!N$7:N$107,$B40), ""), "")</f>
        <v/>
      </c>
      <c r="N40" s="19" t="str">
        <f>IF($B40&lt;&gt;"", IF(INDEX('Evidence střelců a nástřel'!O$7:O$107,$B40) &lt;&gt;"", INDEX('Evidence střelců a nástřel'!O$7:O$107,$B40), ""), "")</f>
        <v/>
      </c>
      <c r="O40" s="18" t="str">
        <f t="shared" si="0"/>
        <v/>
      </c>
      <c r="P40" s="19" t="str">
        <f>IF($B40&lt;&gt;"", IF(AND(INDEX('Evidence střelců a nástřel'!P$7:P$107,$B40)&lt;&gt;"", Nastavení!$B$5="NE"), INDEX('Evidence střelců a nástřel'!P$7:P$107,$B40), ""), "")</f>
        <v/>
      </c>
      <c r="Q40" s="18" t="str">
        <f>IF($B40&lt;&gt;"", IF(INDEX('Evidence střelců a nástřel'!Q$7:Q$107,$B40) &gt; 0, INDEX('Evidence střelců a nástřel'!Q$7:Q$107,$B40), ""), "")</f>
        <v/>
      </c>
      <c r="R40" s="18" t="str">
        <f t="shared" si="1"/>
        <v/>
      </c>
      <c r="S40" t="str">
        <f>IF($B40&lt;&gt;"", IF(INDEX('Evidence střelců a nástřel'!T$7:T$107,$B40) &gt; 0, INDEX('Evidence střelců a nástřel'!T$7:T$107,$B40), ""), "")</f>
        <v/>
      </c>
    </row>
    <row r="41" spans="1:19" x14ac:dyDescent="0.25">
      <c r="A41" s="18" t="str">
        <f>IF(AND($B41 &lt;&gt; "", COUNT(E41:N41) &gt; 0), INDEX('Pomocné pořadí jednotlivci'!O$7:O$107,$B41), "")</f>
        <v/>
      </c>
      <c r="B41" s="18" t="str">
        <f>IF(ISNUMBER(MATCH(ROW()-6,'Pomocné pořadí jednotlivci'!$R$7:$R$107,0)),INDEX('Evidence střelců a nástřel'!$A$7:$A$107,MATCH(ROW()-6,'Pomocné pořadí jednotlivci'!$R$7:$R$107,0),1),"")</f>
        <v/>
      </c>
      <c r="C41" s="33" t="str">
        <f>IF($B41&lt;&gt;"", IF(INDEX('Evidence střelců a nástřel'!$C$7:$C$107,$B41) = 0, "", UPPER(INDEX('Evidence střelců a nástřel'!$C$7:$C$107,$B41))),"")</f>
        <v/>
      </c>
      <c r="D41" s="80" t="str">
        <f>IF($B41&lt;&gt;"",TRIM(INDEX('Evidence střelců a nástřel'!E$7:E$107,$B41)),"")</f>
        <v/>
      </c>
      <c r="E41" s="19" t="str">
        <f>IF($B41&lt;&gt;"", IF(INDEX('Evidence střelců a nástřel'!F$7:F$107,$B41) &lt;&gt;"", INDEX('Evidence střelců a nástřel'!F$7:F$107,$B41), ""), "")</f>
        <v/>
      </c>
      <c r="F41" s="19" t="str">
        <f>IF($B41&lt;&gt;"", IF(INDEX('Evidence střelců a nástřel'!G$7:G$107,$B41) &lt;&gt;"", INDEX('Evidence střelců a nástřel'!G$7:G$107,$B41), ""), "")</f>
        <v/>
      </c>
      <c r="G41" s="19" t="str">
        <f>IF($B41&lt;&gt;"", IF(INDEX('Evidence střelců a nástřel'!H$7:H$107,$B41) &lt;&gt;"", INDEX('Evidence střelců a nástřel'!H$7:H$107,$B41), ""), "")</f>
        <v/>
      </c>
      <c r="H41" s="19" t="str">
        <f>IF($B41&lt;&gt;"", IF(INDEX('Evidence střelců a nástřel'!I$7:I$107,$B41) &lt;&gt;"", INDEX('Evidence střelců a nástřel'!I$7:I$107,$B41), ""), "")</f>
        <v/>
      </c>
      <c r="I41" s="19" t="str">
        <f>IF($B41&lt;&gt;"", IF(INDEX('Evidence střelců a nástřel'!J$7:J$107,$B41) &lt;&gt;"", INDEX('Evidence střelců a nástřel'!J$7:J$107,$B41), ""), "")</f>
        <v/>
      </c>
      <c r="J41" s="19" t="str">
        <f>IF($B41&lt;&gt;"", IF(INDEX('Evidence střelců a nástřel'!K$7:K$107,$B41) &lt;&gt;"", INDEX('Evidence střelců a nástřel'!K$7:K$107,$B41), ""), "")</f>
        <v/>
      </c>
      <c r="K41" s="19" t="str">
        <f>IF($B41&lt;&gt;"", IF(INDEX('Evidence střelců a nástřel'!L$7:L$107,$B41) &lt;&gt;"", INDEX('Evidence střelců a nástřel'!L$7:L$107,$B41), ""), "")</f>
        <v/>
      </c>
      <c r="L41" s="19" t="str">
        <f>IF($B41&lt;&gt;"", IF(INDEX('Evidence střelců a nástřel'!M$7:M$107,$B41) &lt;&gt;"", INDEX('Evidence střelců a nástřel'!M$7:M$107,$B41), ""), "")</f>
        <v/>
      </c>
      <c r="M41" s="19" t="str">
        <f>IF($B41&lt;&gt;"", IF(INDEX('Evidence střelců a nástřel'!N$7:N$107,$B41) &lt;&gt;"", INDEX('Evidence střelců a nástřel'!N$7:N$107,$B41), ""), "")</f>
        <v/>
      </c>
      <c r="N41" s="19" t="str">
        <f>IF($B41&lt;&gt;"", IF(INDEX('Evidence střelců a nástřel'!O$7:O$107,$B41) &lt;&gt;"", INDEX('Evidence střelců a nástřel'!O$7:O$107,$B41), ""), "")</f>
        <v/>
      </c>
      <c r="O41" s="18" t="str">
        <f t="shared" si="0"/>
        <v/>
      </c>
      <c r="P41" s="19" t="str">
        <f>IF($B41&lt;&gt;"", IF(AND(INDEX('Evidence střelců a nástřel'!P$7:P$107,$B41)&lt;&gt;"", Nastavení!$B$5="NE"), INDEX('Evidence střelců a nástřel'!P$7:P$107,$B41), ""), "")</f>
        <v/>
      </c>
      <c r="Q41" s="18" t="str">
        <f>IF($B41&lt;&gt;"", IF(INDEX('Evidence střelců a nástřel'!Q$7:Q$107,$B41) &gt; 0, INDEX('Evidence střelců a nástřel'!Q$7:Q$107,$B41), ""), "")</f>
        <v/>
      </c>
      <c r="R41" s="18" t="str">
        <f t="shared" si="1"/>
        <v/>
      </c>
      <c r="S41" t="str">
        <f>IF($B41&lt;&gt;"", IF(INDEX('Evidence střelců a nástřel'!T$7:T$107,$B41) &gt; 0, INDEX('Evidence střelců a nástřel'!T$7:T$107,$B41), ""), "")</f>
        <v/>
      </c>
    </row>
    <row r="42" spans="1:19" x14ac:dyDescent="0.25">
      <c r="A42" s="18" t="str">
        <f>IF(AND($B42 &lt;&gt; "", COUNT(E42:N42) &gt; 0), INDEX('Pomocné pořadí jednotlivci'!O$7:O$107,$B42), "")</f>
        <v/>
      </c>
      <c r="B42" s="18" t="str">
        <f>IF(ISNUMBER(MATCH(ROW()-6,'Pomocné pořadí jednotlivci'!$R$7:$R$107,0)),INDEX('Evidence střelců a nástřel'!$A$7:$A$107,MATCH(ROW()-6,'Pomocné pořadí jednotlivci'!$R$7:$R$107,0),1),"")</f>
        <v/>
      </c>
      <c r="C42" s="33" t="str">
        <f>IF($B42&lt;&gt;"", IF(INDEX('Evidence střelců a nástřel'!$C$7:$C$107,$B42) = 0, "", UPPER(INDEX('Evidence střelců a nástřel'!$C$7:$C$107,$B42))),"")</f>
        <v/>
      </c>
      <c r="D42" s="80" t="str">
        <f>IF($B42&lt;&gt;"",TRIM(INDEX('Evidence střelců a nástřel'!E$7:E$107,$B42)),"")</f>
        <v/>
      </c>
      <c r="E42" s="19" t="str">
        <f>IF($B42&lt;&gt;"", IF(INDEX('Evidence střelců a nástřel'!F$7:F$107,$B42) &lt;&gt;"", INDEX('Evidence střelců a nástřel'!F$7:F$107,$B42), ""), "")</f>
        <v/>
      </c>
      <c r="F42" s="19" t="str">
        <f>IF($B42&lt;&gt;"", IF(INDEX('Evidence střelců a nástřel'!G$7:G$107,$B42) &lt;&gt;"", INDEX('Evidence střelců a nástřel'!G$7:G$107,$B42), ""), "")</f>
        <v/>
      </c>
      <c r="G42" s="19" t="str">
        <f>IF($B42&lt;&gt;"", IF(INDEX('Evidence střelců a nástřel'!H$7:H$107,$B42) &lt;&gt;"", INDEX('Evidence střelců a nástřel'!H$7:H$107,$B42), ""), "")</f>
        <v/>
      </c>
      <c r="H42" s="19" t="str">
        <f>IF($B42&lt;&gt;"", IF(INDEX('Evidence střelců a nástřel'!I$7:I$107,$B42) &lt;&gt;"", INDEX('Evidence střelců a nástřel'!I$7:I$107,$B42), ""), "")</f>
        <v/>
      </c>
      <c r="I42" s="19" t="str">
        <f>IF($B42&lt;&gt;"", IF(INDEX('Evidence střelců a nástřel'!J$7:J$107,$B42) &lt;&gt;"", INDEX('Evidence střelců a nástřel'!J$7:J$107,$B42), ""), "")</f>
        <v/>
      </c>
      <c r="J42" s="19" t="str">
        <f>IF($B42&lt;&gt;"", IF(INDEX('Evidence střelců a nástřel'!K$7:K$107,$B42) &lt;&gt;"", INDEX('Evidence střelců a nástřel'!K$7:K$107,$B42), ""), "")</f>
        <v/>
      </c>
      <c r="K42" s="19" t="str">
        <f>IF($B42&lt;&gt;"", IF(INDEX('Evidence střelců a nástřel'!L$7:L$107,$B42) &lt;&gt;"", INDEX('Evidence střelců a nástřel'!L$7:L$107,$B42), ""), "")</f>
        <v/>
      </c>
      <c r="L42" s="19" t="str">
        <f>IF($B42&lt;&gt;"", IF(INDEX('Evidence střelců a nástřel'!M$7:M$107,$B42) &lt;&gt;"", INDEX('Evidence střelců a nástřel'!M$7:M$107,$B42), ""), "")</f>
        <v/>
      </c>
      <c r="M42" s="19" t="str">
        <f>IF($B42&lt;&gt;"", IF(INDEX('Evidence střelců a nástřel'!N$7:N$107,$B42) &lt;&gt;"", INDEX('Evidence střelců a nástřel'!N$7:N$107,$B42), ""), "")</f>
        <v/>
      </c>
      <c r="N42" s="19" t="str">
        <f>IF($B42&lt;&gt;"", IF(INDEX('Evidence střelců a nástřel'!O$7:O$107,$B42) &lt;&gt;"", INDEX('Evidence střelců a nástřel'!O$7:O$107,$B42), ""), "")</f>
        <v/>
      </c>
      <c r="O42" s="18" t="str">
        <f t="shared" si="0"/>
        <v/>
      </c>
      <c r="P42" s="19" t="str">
        <f>IF($B42&lt;&gt;"", IF(AND(INDEX('Evidence střelců a nástřel'!P$7:P$107,$B42)&lt;&gt;"", Nastavení!$B$5="NE"), INDEX('Evidence střelců a nástřel'!P$7:P$107,$B42), ""), "")</f>
        <v/>
      </c>
      <c r="Q42" s="18" t="str">
        <f>IF($B42&lt;&gt;"", IF(INDEX('Evidence střelců a nástřel'!Q$7:Q$107,$B42) &gt; 0, INDEX('Evidence střelců a nástřel'!Q$7:Q$107,$B42), ""), "")</f>
        <v/>
      </c>
      <c r="R42" s="18" t="str">
        <f t="shared" si="1"/>
        <v/>
      </c>
      <c r="S42" t="str">
        <f>IF($B42&lt;&gt;"", IF(INDEX('Evidence střelců a nástřel'!T$7:T$107,$B42) &gt; 0, INDEX('Evidence střelců a nástřel'!T$7:T$107,$B42), ""), "")</f>
        <v/>
      </c>
    </row>
    <row r="43" spans="1:19" x14ac:dyDescent="0.25">
      <c r="A43" s="18" t="str">
        <f>IF(AND($B43 &lt;&gt; "", COUNT(E43:N43) &gt; 0), INDEX('Pomocné pořadí jednotlivci'!O$7:O$107,$B43), "")</f>
        <v/>
      </c>
      <c r="B43" s="18" t="str">
        <f>IF(ISNUMBER(MATCH(ROW()-6,'Pomocné pořadí jednotlivci'!$R$7:$R$107,0)),INDEX('Evidence střelců a nástřel'!$A$7:$A$107,MATCH(ROW()-6,'Pomocné pořadí jednotlivci'!$R$7:$R$107,0),1),"")</f>
        <v/>
      </c>
      <c r="C43" s="33" t="str">
        <f>IF($B43&lt;&gt;"", IF(INDEX('Evidence střelců a nástřel'!$C$7:$C$107,$B43) = 0, "", UPPER(INDEX('Evidence střelců a nástřel'!$C$7:$C$107,$B43))),"")</f>
        <v/>
      </c>
      <c r="D43" s="80" t="str">
        <f>IF($B43&lt;&gt;"",TRIM(INDEX('Evidence střelců a nástřel'!E$7:E$107,$B43)),"")</f>
        <v/>
      </c>
      <c r="E43" s="19" t="str">
        <f>IF($B43&lt;&gt;"", IF(INDEX('Evidence střelců a nástřel'!F$7:F$107,$B43) &lt;&gt;"", INDEX('Evidence střelců a nástřel'!F$7:F$107,$B43), ""), "")</f>
        <v/>
      </c>
      <c r="F43" s="19" t="str">
        <f>IF($B43&lt;&gt;"", IF(INDEX('Evidence střelců a nástřel'!G$7:G$107,$B43) &lt;&gt;"", INDEX('Evidence střelců a nástřel'!G$7:G$107,$B43), ""), "")</f>
        <v/>
      </c>
      <c r="G43" s="19" t="str">
        <f>IF($B43&lt;&gt;"", IF(INDEX('Evidence střelců a nástřel'!H$7:H$107,$B43) &lt;&gt;"", INDEX('Evidence střelců a nástřel'!H$7:H$107,$B43), ""), "")</f>
        <v/>
      </c>
      <c r="H43" s="19" t="str">
        <f>IF($B43&lt;&gt;"", IF(INDEX('Evidence střelců a nástřel'!I$7:I$107,$B43) &lt;&gt;"", INDEX('Evidence střelců a nástřel'!I$7:I$107,$B43), ""), "")</f>
        <v/>
      </c>
      <c r="I43" s="19" t="str">
        <f>IF($B43&lt;&gt;"", IF(INDEX('Evidence střelců a nástřel'!J$7:J$107,$B43) &lt;&gt;"", INDEX('Evidence střelců a nástřel'!J$7:J$107,$B43), ""), "")</f>
        <v/>
      </c>
      <c r="J43" s="19" t="str">
        <f>IF($B43&lt;&gt;"", IF(INDEX('Evidence střelců a nástřel'!K$7:K$107,$B43) &lt;&gt;"", INDEX('Evidence střelců a nástřel'!K$7:K$107,$B43), ""), "")</f>
        <v/>
      </c>
      <c r="K43" s="19" t="str">
        <f>IF($B43&lt;&gt;"", IF(INDEX('Evidence střelců a nástřel'!L$7:L$107,$B43) &lt;&gt;"", INDEX('Evidence střelců a nástřel'!L$7:L$107,$B43), ""), "")</f>
        <v/>
      </c>
      <c r="L43" s="19" t="str">
        <f>IF($B43&lt;&gt;"", IF(INDEX('Evidence střelců a nástřel'!M$7:M$107,$B43) &lt;&gt;"", INDEX('Evidence střelců a nástřel'!M$7:M$107,$B43), ""), "")</f>
        <v/>
      </c>
      <c r="M43" s="19" t="str">
        <f>IF($B43&lt;&gt;"", IF(INDEX('Evidence střelců a nástřel'!N$7:N$107,$B43) &lt;&gt;"", INDEX('Evidence střelců a nástřel'!N$7:N$107,$B43), ""), "")</f>
        <v/>
      </c>
      <c r="N43" s="19" t="str">
        <f>IF($B43&lt;&gt;"", IF(INDEX('Evidence střelců a nástřel'!O$7:O$107,$B43) &lt;&gt;"", INDEX('Evidence střelců a nástřel'!O$7:O$107,$B43), ""), "")</f>
        <v/>
      </c>
      <c r="O43" s="18" t="str">
        <f t="shared" si="0"/>
        <v/>
      </c>
      <c r="P43" s="19" t="str">
        <f>IF($B43&lt;&gt;"", IF(AND(INDEX('Evidence střelců a nástřel'!P$7:P$107,$B43)&lt;&gt;"", Nastavení!$B$5="NE"), INDEX('Evidence střelců a nástřel'!P$7:P$107,$B43), ""), "")</f>
        <v/>
      </c>
      <c r="Q43" s="18" t="str">
        <f>IF($B43&lt;&gt;"", IF(INDEX('Evidence střelců a nástřel'!Q$7:Q$107,$B43) &gt; 0, INDEX('Evidence střelců a nástřel'!Q$7:Q$107,$B43), ""), "")</f>
        <v/>
      </c>
      <c r="R43" s="18" t="str">
        <f t="shared" si="1"/>
        <v/>
      </c>
      <c r="S43" t="str">
        <f>IF($B43&lt;&gt;"", IF(INDEX('Evidence střelců a nástřel'!T$7:T$107,$B43) &gt; 0, INDEX('Evidence střelců a nástřel'!T$7:T$107,$B43), ""), "")</f>
        <v/>
      </c>
    </row>
    <row r="44" spans="1:19" x14ac:dyDescent="0.25">
      <c r="A44" s="18" t="str">
        <f>IF(AND($B44 &lt;&gt; "", COUNT(E44:N44) &gt; 0), INDEX('Pomocné pořadí jednotlivci'!O$7:O$107,$B44), "")</f>
        <v/>
      </c>
      <c r="B44" s="18" t="str">
        <f>IF(ISNUMBER(MATCH(ROW()-6,'Pomocné pořadí jednotlivci'!$R$7:$R$107,0)),INDEX('Evidence střelců a nástřel'!$A$7:$A$107,MATCH(ROW()-6,'Pomocné pořadí jednotlivci'!$R$7:$R$107,0),1),"")</f>
        <v/>
      </c>
      <c r="C44" s="33" t="str">
        <f>IF($B44&lt;&gt;"", IF(INDEX('Evidence střelců a nástřel'!$C$7:$C$107,$B44) = 0, "", UPPER(INDEX('Evidence střelců a nástřel'!$C$7:$C$107,$B44))),"")</f>
        <v/>
      </c>
      <c r="D44" s="80" t="str">
        <f>IF($B44&lt;&gt;"",TRIM(INDEX('Evidence střelců a nástřel'!E$7:E$107,$B44)),"")</f>
        <v/>
      </c>
      <c r="E44" s="19" t="str">
        <f>IF($B44&lt;&gt;"", IF(INDEX('Evidence střelců a nástřel'!F$7:F$107,$B44) &lt;&gt;"", INDEX('Evidence střelců a nástřel'!F$7:F$107,$B44), ""), "")</f>
        <v/>
      </c>
      <c r="F44" s="19" t="str">
        <f>IF($B44&lt;&gt;"", IF(INDEX('Evidence střelců a nástřel'!G$7:G$107,$B44) &lt;&gt;"", INDEX('Evidence střelců a nástřel'!G$7:G$107,$B44), ""), "")</f>
        <v/>
      </c>
      <c r="G44" s="19" t="str">
        <f>IF($B44&lt;&gt;"", IF(INDEX('Evidence střelců a nástřel'!H$7:H$107,$B44) &lt;&gt;"", INDEX('Evidence střelců a nástřel'!H$7:H$107,$B44), ""), "")</f>
        <v/>
      </c>
      <c r="H44" s="19" t="str">
        <f>IF($B44&lt;&gt;"", IF(INDEX('Evidence střelců a nástřel'!I$7:I$107,$B44) &lt;&gt;"", INDEX('Evidence střelců a nástřel'!I$7:I$107,$B44), ""), "")</f>
        <v/>
      </c>
      <c r="I44" s="19" t="str">
        <f>IF($B44&lt;&gt;"", IF(INDEX('Evidence střelců a nástřel'!J$7:J$107,$B44) &lt;&gt;"", INDEX('Evidence střelců a nástřel'!J$7:J$107,$B44), ""), "")</f>
        <v/>
      </c>
      <c r="J44" s="19" t="str">
        <f>IF($B44&lt;&gt;"", IF(INDEX('Evidence střelců a nástřel'!K$7:K$107,$B44) &lt;&gt;"", INDEX('Evidence střelců a nástřel'!K$7:K$107,$B44), ""), "")</f>
        <v/>
      </c>
      <c r="K44" s="19" t="str">
        <f>IF($B44&lt;&gt;"", IF(INDEX('Evidence střelců a nástřel'!L$7:L$107,$B44) &lt;&gt;"", INDEX('Evidence střelců a nástřel'!L$7:L$107,$B44), ""), "")</f>
        <v/>
      </c>
      <c r="L44" s="19" t="str">
        <f>IF($B44&lt;&gt;"", IF(INDEX('Evidence střelců a nástřel'!M$7:M$107,$B44) &lt;&gt;"", INDEX('Evidence střelců a nástřel'!M$7:M$107,$B44), ""), "")</f>
        <v/>
      </c>
      <c r="M44" s="19" t="str">
        <f>IF($B44&lt;&gt;"", IF(INDEX('Evidence střelců a nástřel'!N$7:N$107,$B44) &lt;&gt;"", INDEX('Evidence střelců a nástřel'!N$7:N$107,$B44), ""), "")</f>
        <v/>
      </c>
      <c r="N44" s="19" t="str">
        <f>IF($B44&lt;&gt;"", IF(INDEX('Evidence střelců a nástřel'!O$7:O$107,$B44) &lt;&gt;"", INDEX('Evidence střelců a nástřel'!O$7:O$107,$B44), ""), "")</f>
        <v/>
      </c>
      <c r="O44" s="18" t="str">
        <f t="shared" si="0"/>
        <v/>
      </c>
      <c r="P44" s="19" t="str">
        <f>IF($B44&lt;&gt;"", IF(AND(INDEX('Evidence střelců a nástřel'!P$7:P$107,$B44)&lt;&gt;"", Nastavení!$B$5="NE"), INDEX('Evidence střelců a nástřel'!P$7:P$107,$B44), ""), "")</f>
        <v/>
      </c>
      <c r="Q44" s="18" t="str">
        <f>IF($B44&lt;&gt;"", IF(INDEX('Evidence střelců a nástřel'!Q$7:Q$107,$B44) &gt; 0, INDEX('Evidence střelců a nástřel'!Q$7:Q$107,$B44), ""), "")</f>
        <v/>
      </c>
      <c r="R44" s="18" t="str">
        <f t="shared" si="1"/>
        <v/>
      </c>
      <c r="S44" t="str">
        <f>IF($B44&lt;&gt;"", IF(INDEX('Evidence střelců a nástřel'!T$7:T$107,$B44) &gt; 0, INDEX('Evidence střelců a nástřel'!T$7:T$107,$B44), ""), "")</f>
        <v/>
      </c>
    </row>
    <row r="45" spans="1:19" x14ac:dyDescent="0.25">
      <c r="A45" s="18" t="str">
        <f>IF(AND($B45 &lt;&gt; "", COUNT(E45:N45) &gt; 0), INDEX('Pomocné pořadí jednotlivci'!O$7:O$107,$B45), "")</f>
        <v/>
      </c>
      <c r="B45" s="18" t="str">
        <f>IF(ISNUMBER(MATCH(ROW()-6,'Pomocné pořadí jednotlivci'!$R$7:$R$107,0)),INDEX('Evidence střelců a nástřel'!$A$7:$A$107,MATCH(ROW()-6,'Pomocné pořadí jednotlivci'!$R$7:$R$107,0),1),"")</f>
        <v/>
      </c>
      <c r="C45" s="33" t="str">
        <f>IF($B45&lt;&gt;"", IF(INDEX('Evidence střelců a nástřel'!$C$7:$C$107,$B45) = 0, "", UPPER(INDEX('Evidence střelců a nástřel'!$C$7:$C$107,$B45))),"")</f>
        <v/>
      </c>
      <c r="D45" s="80" t="str">
        <f>IF($B45&lt;&gt;"",TRIM(INDEX('Evidence střelců a nástřel'!E$7:E$107,$B45)),"")</f>
        <v/>
      </c>
      <c r="E45" s="19" t="str">
        <f>IF($B45&lt;&gt;"", IF(INDEX('Evidence střelců a nástřel'!F$7:F$107,$B45) &lt;&gt;"", INDEX('Evidence střelců a nástřel'!F$7:F$107,$B45), ""), "")</f>
        <v/>
      </c>
      <c r="F45" s="19" t="str">
        <f>IF($B45&lt;&gt;"", IF(INDEX('Evidence střelců a nástřel'!G$7:G$107,$B45) &lt;&gt;"", INDEX('Evidence střelců a nástřel'!G$7:G$107,$B45), ""), "")</f>
        <v/>
      </c>
      <c r="G45" s="19" t="str">
        <f>IF($B45&lt;&gt;"", IF(INDEX('Evidence střelců a nástřel'!H$7:H$107,$B45) &lt;&gt;"", INDEX('Evidence střelců a nástřel'!H$7:H$107,$B45), ""), "")</f>
        <v/>
      </c>
      <c r="H45" s="19" t="str">
        <f>IF($B45&lt;&gt;"", IF(INDEX('Evidence střelců a nástřel'!I$7:I$107,$B45) &lt;&gt;"", INDEX('Evidence střelců a nástřel'!I$7:I$107,$B45), ""), "")</f>
        <v/>
      </c>
      <c r="I45" s="19" t="str">
        <f>IF($B45&lt;&gt;"", IF(INDEX('Evidence střelců a nástřel'!J$7:J$107,$B45) &lt;&gt;"", INDEX('Evidence střelců a nástřel'!J$7:J$107,$B45), ""), "")</f>
        <v/>
      </c>
      <c r="J45" s="19" t="str">
        <f>IF($B45&lt;&gt;"", IF(INDEX('Evidence střelců a nástřel'!K$7:K$107,$B45) &lt;&gt;"", INDEX('Evidence střelců a nástřel'!K$7:K$107,$B45), ""), "")</f>
        <v/>
      </c>
      <c r="K45" s="19" t="str">
        <f>IF($B45&lt;&gt;"", IF(INDEX('Evidence střelců a nástřel'!L$7:L$107,$B45) &lt;&gt;"", INDEX('Evidence střelců a nástřel'!L$7:L$107,$B45), ""), "")</f>
        <v/>
      </c>
      <c r="L45" s="19" t="str">
        <f>IF($B45&lt;&gt;"", IF(INDEX('Evidence střelců a nástřel'!M$7:M$107,$B45) &lt;&gt;"", INDEX('Evidence střelců a nástřel'!M$7:M$107,$B45), ""), "")</f>
        <v/>
      </c>
      <c r="M45" s="19" t="str">
        <f>IF($B45&lt;&gt;"", IF(INDEX('Evidence střelců a nástřel'!N$7:N$107,$B45) &lt;&gt;"", INDEX('Evidence střelců a nástřel'!N$7:N$107,$B45), ""), "")</f>
        <v/>
      </c>
      <c r="N45" s="19" t="str">
        <f>IF($B45&lt;&gt;"", IF(INDEX('Evidence střelců a nástřel'!O$7:O$107,$B45) &lt;&gt;"", INDEX('Evidence střelců a nástřel'!O$7:O$107,$B45), ""), "")</f>
        <v/>
      </c>
      <c r="O45" s="18" t="str">
        <f t="shared" si="0"/>
        <v/>
      </c>
      <c r="P45" s="19" t="str">
        <f>IF($B45&lt;&gt;"", IF(AND(INDEX('Evidence střelců a nástřel'!P$7:P$107,$B45)&lt;&gt;"", Nastavení!$B$5="NE"), INDEX('Evidence střelců a nástřel'!P$7:P$107,$B45), ""), "")</f>
        <v/>
      </c>
      <c r="Q45" s="18" t="str">
        <f>IF($B45&lt;&gt;"", IF(INDEX('Evidence střelců a nástřel'!Q$7:Q$107,$B45) &gt; 0, INDEX('Evidence střelců a nástřel'!Q$7:Q$107,$B45), ""), "")</f>
        <v/>
      </c>
      <c r="R45" s="18" t="str">
        <f t="shared" si="1"/>
        <v/>
      </c>
      <c r="S45" t="str">
        <f>IF($B45&lt;&gt;"", IF(INDEX('Evidence střelců a nástřel'!T$7:T$107,$B45) &gt; 0, INDEX('Evidence střelců a nástřel'!T$7:T$107,$B45), ""), "")</f>
        <v/>
      </c>
    </row>
    <row r="46" spans="1:19" x14ac:dyDescent="0.25">
      <c r="A46" s="18" t="str">
        <f>IF(AND($B46 &lt;&gt; "", COUNT(E46:N46) &gt; 0), INDEX('Pomocné pořadí jednotlivci'!O$7:O$107,$B46), "")</f>
        <v/>
      </c>
      <c r="B46" s="18" t="str">
        <f>IF(ISNUMBER(MATCH(ROW()-6,'Pomocné pořadí jednotlivci'!$R$7:$R$107,0)),INDEX('Evidence střelců a nástřel'!$A$7:$A$107,MATCH(ROW()-6,'Pomocné pořadí jednotlivci'!$R$7:$R$107,0),1),"")</f>
        <v/>
      </c>
      <c r="C46" s="33" t="str">
        <f>IF($B46&lt;&gt;"", IF(INDEX('Evidence střelců a nástřel'!$C$7:$C$107,$B46) = 0, "", UPPER(INDEX('Evidence střelců a nástřel'!$C$7:$C$107,$B46))),"")</f>
        <v/>
      </c>
      <c r="D46" s="80" t="str">
        <f>IF($B46&lt;&gt;"",TRIM(INDEX('Evidence střelců a nástřel'!E$7:E$107,$B46)),"")</f>
        <v/>
      </c>
      <c r="E46" s="19" t="str">
        <f>IF($B46&lt;&gt;"", IF(INDEX('Evidence střelců a nástřel'!F$7:F$107,$B46) &lt;&gt;"", INDEX('Evidence střelců a nástřel'!F$7:F$107,$B46), ""), "")</f>
        <v/>
      </c>
      <c r="F46" s="19" t="str">
        <f>IF($B46&lt;&gt;"", IF(INDEX('Evidence střelců a nástřel'!G$7:G$107,$B46) &lt;&gt;"", INDEX('Evidence střelců a nástřel'!G$7:G$107,$B46), ""), "")</f>
        <v/>
      </c>
      <c r="G46" s="19" t="str">
        <f>IF($B46&lt;&gt;"", IF(INDEX('Evidence střelců a nástřel'!H$7:H$107,$B46) &lt;&gt;"", INDEX('Evidence střelců a nástřel'!H$7:H$107,$B46), ""), "")</f>
        <v/>
      </c>
      <c r="H46" s="19" t="str">
        <f>IF($B46&lt;&gt;"", IF(INDEX('Evidence střelců a nástřel'!I$7:I$107,$B46) &lt;&gt;"", INDEX('Evidence střelců a nástřel'!I$7:I$107,$B46), ""), "")</f>
        <v/>
      </c>
      <c r="I46" s="19" t="str">
        <f>IF($B46&lt;&gt;"", IF(INDEX('Evidence střelců a nástřel'!J$7:J$107,$B46) &lt;&gt;"", INDEX('Evidence střelců a nástřel'!J$7:J$107,$B46), ""), "")</f>
        <v/>
      </c>
      <c r="J46" s="19" t="str">
        <f>IF($B46&lt;&gt;"", IF(INDEX('Evidence střelců a nástřel'!K$7:K$107,$B46) &lt;&gt;"", INDEX('Evidence střelců a nástřel'!K$7:K$107,$B46), ""), "")</f>
        <v/>
      </c>
      <c r="K46" s="19" t="str">
        <f>IF($B46&lt;&gt;"", IF(INDEX('Evidence střelců a nástřel'!L$7:L$107,$B46) &lt;&gt;"", INDEX('Evidence střelců a nástřel'!L$7:L$107,$B46), ""), "")</f>
        <v/>
      </c>
      <c r="L46" s="19" t="str">
        <f>IF($B46&lt;&gt;"", IF(INDEX('Evidence střelců a nástřel'!M$7:M$107,$B46) &lt;&gt;"", INDEX('Evidence střelců a nástřel'!M$7:M$107,$B46), ""), "")</f>
        <v/>
      </c>
      <c r="M46" s="19" t="str">
        <f>IF($B46&lt;&gt;"", IF(INDEX('Evidence střelců a nástřel'!N$7:N$107,$B46) &lt;&gt;"", INDEX('Evidence střelců a nástřel'!N$7:N$107,$B46), ""), "")</f>
        <v/>
      </c>
      <c r="N46" s="19" t="str">
        <f>IF($B46&lt;&gt;"", IF(INDEX('Evidence střelců a nástřel'!O$7:O$107,$B46) &lt;&gt;"", INDEX('Evidence střelců a nástřel'!O$7:O$107,$B46), ""), "")</f>
        <v/>
      </c>
      <c r="O46" s="18" t="str">
        <f t="shared" si="0"/>
        <v/>
      </c>
      <c r="P46" s="19" t="str">
        <f>IF($B46&lt;&gt;"", IF(AND(INDEX('Evidence střelců a nástřel'!P$7:P$107,$B46)&lt;&gt;"", Nastavení!$B$5="NE"), INDEX('Evidence střelců a nástřel'!P$7:P$107,$B46), ""), "")</f>
        <v/>
      </c>
      <c r="Q46" s="18" t="str">
        <f>IF($B46&lt;&gt;"", IF(INDEX('Evidence střelců a nástřel'!Q$7:Q$107,$B46) &gt; 0, INDEX('Evidence střelců a nástřel'!Q$7:Q$107,$B46), ""), "")</f>
        <v/>
      </c>
      <c r="R46" s="18" t="str">
        <f t="shared" si="1"/>
        <v/>
      </c>
      <c r="S46" t="str">
        <f>IF($B46&lt;&gt;"", IF(INDEX('Evidence střelců a nástřel'!T$7:T$107,$B46) &gt; 0, INDEX('Evidence střelců a nástřel'!T$7:T$107,$B46), ""), "")</f>
        <v/>
      </c>
    </row>
    <row r="47" spans="1:19" x14ac:dyDescent="0.25">
      <c r="A47" s="18" t="str">
        <f>IF(AND($B47 &lt;&gt; "", COUNT(E47:N47) &gt; 0), INDEX('Pomocné pořadí jednotlivci'!O$7:O$107,$B47), "")</f>
        <v/>
      </c>
      <c r="B47" s="18" t="str">
        <f>IF(ISNUMBER(MATCH(ROW()-6,'Pomocné pořadí jednotlivci'!$R$7:$R$107,0)),INDEX('Evidence střelců a nástřel'!$A$7:$A$107,MATCH(ROW()-6,'Pomocné pořadí jednotlivci'!$R$7:$R$107,0),1),"")</f>
        <v/>
      </c>
      <c r="C47" s="33" t="str">
        <f>IF($B47&lt;&gt;"", IF(INDEX('Evidence střelců a nástřel'!$C$7:$C$107,$B47) = 0, "", UPPER(INDEX('Evidence střelců a nástřel'!$C$7:$C$107,$B47))),"")</f>
        <v/>
      </c>
      <c r="D47" s="80" t="str">
        <f>IF($B47&lt;&gt;"",TRIM(INDEX('Evidence střelců a nástřel'!E$7:E$107,$B47)),"")</f>
        <v/>
      </c>
      <c r="E47" s="19" t="str">
        <f>IF($B47&lt;&gt;"", IF(INDEX('Evidence střelců a nástřel'!F$7:F$107,$B47) &lt;&gt;"", INDEX('Evidence střelců a nástřel'!F$7:F$107,$B47), ""), "")</f>
        <v/>
      </c>
      <c r="F47" s="19" t="str">
        <f>IF($B47&lt;&gt;"", IF(INDEX('Evidence střelců a nástřel'!G$7:G$107,$B47) &lt;&gt;"", INDEX('Evidence střelců a nástřel'!G$7:G$107,$B47), ""), "")</f>
        <v/>
      </c>
      <c r="G47" s="19" t="str">
        <f>IF($B47&lt;&gt;"", IF(INDEX('Evidence střelců a nástřel'!H$7:H$107,$B47) &lt;&gt;"", INDEX('Evidence střelců a nástřel'!H$7:H$107,$B47), ""), "")</f>
        <v/>
      </c>
      <c r="H47" s="19" t="str">
        <f>IF($B47&lt;&gt;"", IF(INDEX('Evidence střelců a nástřel'!I$7:I$107,$B47) &lt;&gt;"", INDEX('Evidence střelců a nástřel'!I$7:I$107,$B47), ""), "")</f>
        <v/>
      </c>
      <c r="I47" s="19" t="str">
        <f>IF($B47&lt;&gt;"", IF(INDEX('Evidence střelců a nástřel'!J$7:J$107,$B47) &lt;&gt;"", INDEX('Evidence střelců a nástřel'!J$7:J$107,$B47), ""), "")</f>
        <v/>
      </c>
      <c r="J47" s="19" t="str">
        <f>IF($B47&lt;&gt;"", IF(INDEX('Evidence střelců a nástřel'!K$7:K$107,$B47) &lt;&gt;"", INDEX('Evidence střelců a nástřel'!K$7:K$107,$B47), ""), "")</f>
        <v/>
      </c>
      <c r="K47" s="19" t="str">
        <f>IF($B47&lt;&gt;"", IF(INDEX('Evidence střelců a nástřel'!L$7:L$107,$B47) &lt;&gt;"", INDEX('Evidence střelců a nástřel'!L$7:L$107,$B47), ""), "")</f>
        <v/>
      </c>
      <c r="L47" s="19" t="str">
        <f>IF($B47&lt;&gt;"", IF(INDEX('Evidence střelců a nástřel'!M$7:M$107,$B47) &lt;&gt;"", INDEX('Evidence střelců a nástřel'!M$7:M$107,$B47), ""), "")</f>
        <v/>
      </c>
      <c r="M47" s="19" t="str">
        <f>IF($B47&lt;&gt;"", IF(INDEX('Evidence střelců a nástřel'!N$7:N$107,$B47) &lt;&gt;"", INDEX('Evidence střelců a nástřel'!N$7:N$107,$B47), ""), "")</f>
        <v/>
      </c>
      <c r="N47" s="19" t="str">
        <f>IF($B47&lt;&gt;"", IF(INDEX('Evidence střelců a nástřel'!O$7:O$107,$B47) &lt;&gt;"", INDEX('Evidence střelců a nástřel'!O$7:O$107,$B47), ""), "")</f>
        <v/>
      </c>
      <c r="O47" s="18" t="str">
        <f t="shared" si="0"/>
        <v/>
      </c>
      <c r="P47" s="19" t="str">
        <f>IF($B47&lt;&gt;"", IF(AND(INDEX('Evidence střelců a nástřel'!P$7:P$107,$B47)&lt;&gt;"", Nastavení!$B$5="NE"), INDEX('Evidence střelců a nástřel'!P$7:P$107,$B47), ""), "")</f>
        <v/>
      </c>
      <c r="Q47" s="18" t="str">
        <f>IF($B47&lt;&gt;"", IF(INDEX('Evidence střelců a nástřel'!Q$7:Q$107,$B47) &gt; 0, INDEX('Evidence střelců a nástřel'!Q$7:Q$107,$B47), ""), "")</f>
        <v/>
      </c>
      <c r="R47" s="18" t="str">
        <f t="shared" si="1"/>
        <v/>
      </c>
      <c r="S47" t="str">
        <f>IF($B47&lt;&gt;"", IF(INDEX('Evidence střelců a nástřel'!T$7:T$107,$B47) &gt; 0, INDEX('Evidence střelců a nástřel'!T$7:T$107,$B47), ""), "")</f>
        <v/>
      </c>
    </row>
    <row r="48" spans="1:19" x14ac:dyDescent="0.25">
      <c r="A48" s="18" t="str">
        <f>IF(AND($B48 &lt;&gt; "", COUNT(E48:N48) &gt; 0), INDEX('Pomocné pořadí jednotlivci'!O$7:O$107,$B48), "")</f>
        <v/>
      </c>
      <c r="B48" s="18" t="str">
        <f>IF(ISNUMBER(MATCH(ROW()-6,'Pomocné pořadí jednotlivci'!$R$7:$R$107,0)),INDEX('Evidence střelců a nástřel'!$A$7:$A$107,MATCH(ROW()-6,'Pomocné pořadí jednotlivci'!$R$7:$R$107,0),1),"")</f>
        <v/>
      </c>
      <c r="C48" s="33" t="str">
        <f>IF($B48&lt;&gt;"", IF(INDEX('Evidence střelců a nástřel'!$C$7:$C$107,$B48) = 0, "", UPPER(INDEX('Evidence střelců a nástřel'!$C$7:$C$107,$B48))),"")</f>
        <v/>
      </c>
      <c r="D48" s="80" t="str">
        <f>IF($B48&lt;&gt;"",TRIM(INDEX('Evidence střelců a nástřel'!E$7:E$107,$B48)),"")</f>
        <v/>
      </c>
      <c r="E48" s="19" t="str">
        <f>IF($B48&lt;&gt;"", IF(INDEX('Evidence střelců a nástřel'!F$7:F$107,$B48) &lt;&gt;"", INDEX('Evidence střelců a nástřel'!F$7:F$107,$B48), ""), "")</f>
        <v/>
      </c>
      <c r="F48" s="19" t="str">
        <f>IF($B48&lt;&gt;"", IF(INDEX('Evidence střelců a nástřel'!G$7:G$107,$B48) &lt;&gt;"", INDEX('Evidence střelců a nástřel'!G$7:G$107,$B48), ""), "")</f>
        <v/>
      </c>
      <c r="G48" s="19" t="str">
        <f>IF($B48&lt;&gt;"", IF(INDEX('Evidence střelců a nástřel'!H$7:H$107,$B48) &lt;&gt;"", INDEX('Evidence střelců a nástřel'!H$7:H$107,$B48), ""), "")</f>
        <v/>
      </c>
      <c r="H48" s="19" t="str">
        <f>IF($B48&lt;&gt;"", IF(INDEX('Evidence střelců a nástřel'!I$7:I$107,$B48) &lt;&gt;"", INDEX('Evidence střelců a nástřel'!I$7:I$107,$B48), ""), "")</f>
        <v/>
      </c>
      <c r="I48" s="19" t="str">
        <f>IF($B48&lt;&gt;"", IF(INDEX('Evidence střelců a nástřel'!J$7:J$107,$B48) &lt;&gt;"", INDEX('Evidence střelců a nástřel'!J$7:J$107,$B48), ""), "")</f>
        <v/>
      </c>
      <c r="J48" s="19" t="str">
        <f>IF($B48&lt;&gt;"", IF(INDEX('Evidence střelců a nástřel'!K$7:K$107,$B48) &lt;&gt;"", INDEX('Evidence střelců a nástřel'!K$7:K$107,$B48), ""), "")</f>
        <v/>
      </c>
      <c r="K48" s="19" t="str">
        <f>IF($B48&lt;&gt;"", IF(INDEX('Evidence střelců a nástřel'!L$7:L$107,$B48) &lt;&gt;"", INDEX('Evidence střelců a nástřel'!L$7:L$107,$B48), ""), "")</f>
        <v/>
      </c>
      <c r="L48" s="19" t="str">
        <f>IF($B48&lt;&gt;"", IF(INDEX('Evidence střelců a nástřel'!M$7:M$107,$B48) &lt;&gt;"", INDEX('Evidence střelců a nástřel'!M$7:M$107,$B48), ""), "")</f>
        <v/>
      </c>
      <c r="M48" s="19" t="str">
        <f>IF($B48&lt;&gt;"", IF(INDEX('Evidence střelců a nástřel'!N$7:N$107,$B48) &lt;&gt;"", INDEX('Evidence střelců a nástřel'!N$7:N$107,$B48), ""), "")</f>
        <v/>
      </c>
      <c r="N48" s="19" t="str">
        <f>IF($B48&lt;&gt;"", IF(INDEX('Evidence střelců a nástřel'!O$7:O$107,$B48) &lt;&gt;"", INDEX('Evidence střelců a nástřel'!O$7:O$107,$B48), ""), "")</f>
        <v/>
      </c>
      <c r="O48" s="18" t="str">
        <f t="shared" si="0"/>
        <v/>
      </c>
      <c r="P48" s="19" t="str">
        <f>IF($B48&lt;&gt;"", IF(AND(INDEX('Evidence střelců a nástřel'!P$7:P$107,$B48)&lt;&gt;"", Nastavení!$B$5="NE"), INDEX('Evidence střelců a nástřel'!P$7:P$107,$B48), ""), "")</f>
        <v/>
      </c>
      <c r="Q48" s="18" t="str">
        <f>IF($B48&lt;&gt;"", IF(INDEX('Evidence střelců a nástřel'!Q$7:Q$107,$B48) &gt; 0, INDEX('Evidence střelců a nástřel'!Q$7:Q$107,$B48), ""), "")</f>
        <v/>
      </c>
      <c r="R48" s="18" t="str">
        <f t="shared" si="1"/>
        <v/>
      </c>
      <c r="S48" t="str">
        <f>IF($B48&lt;&gt;"", IF(INDEX('Evidence střelců a nástřel'!T$7:T$107,$B48) &gt; 0, INDEX('Evidence střelců a nástřel'!T$7:T$107,$B48), ""), "")</f>
        <v/>
      </c>
    </row>
    <row r="49" spans="1:19" x14ac:dyDescent="0.25">
      <c r="A49" s="18" t="str">
        <f>IF(AND($B49 &lt;&gt; "", COUNT(E49:N49) &gt; 0), INDEX('Pomocné pořadí jednotlivci'!O$7:O$107,$B49), "")</f>
        <v/>
      </c>
      <c r="B49" s="18" t="str">
        <f>IF(ISNUMBER(MATCH(ROW()-6,'Pomocné pořadí jednotlivci'!$R$7:$R$107,0)),INDEX('Evidence střelců a nástřel'!$A$7:$A$107,MATCH(ROW()-6,'Pomocné pořadí jednotlivci'!$R$7:$R$107,0),1),"")</f>
        <v/>
      </c>
      <c r="C49" s="33" t="str">
        <f>IF($B49&lt;&gt;"", IF(INDEX('Evidence střelců a nástřel'!$C$7:$C$107,$B49) = 0, "", UPPER(INDEX('Evidence střelců a nástřel'!$C$7:$C$107,$B49))),"")</f>
        <v/>
      </c>
      <c r="D49" s="80" t="str">
        <f>IF($B49&lt;&gt;"",TRIM(INDEX('Evidence střelců a nástřel'!E$7:E$107,$B49)),"")</f>
        <v/>
      </c>
      <c r="E49" s="19" t="str">
        <f>IF($B49&lt;&gt;"", IF(INDEX('Evidence střelců a nástřel'!F$7:F$107,$B49) &lt;&gt;"", INDEX('Evidence střelců a nástřel'!F$7:F$107,$B49), ""), "")</f>
        <v/>
      </c>
      <c r="F49" s="19" t="str">
        <f>IF($B49&lt;&gt;"", IF(INDEX('Evidence střelců a nástřel'!G$7:G$107,$B49) &lt;&gt;"", INDEX('Evidence střelců a nástřel'!G$7:G$107,$B49), ""), "")</f>
        <v/>
      </c>
      <c r="G49" s="19" t="str">
        <f>IF($B49&lt;&gt;"", IF(INDEX('Evidence střelců a nástřel'!H$7:H$107,$B49) &lt;&gt;"", INDEX('Evidence střelců a nástřel'!H$7:H$107,$B49), ""), "")</f>
        <v/>
      </c>
      <c r="H49" s="19" t="str">
        <f>IF($B49&lt;&gt;"", IF(INDEX('Evidence střelců a nástřel'!I$7:I$107,$B49) &lt;&gt;"", INDEX('Evidence střelců a nástřel'!I$7:I$107,$B49), ""), "")</f>
        <v/>
      </c>
      <c r="I49" s="19" t="str">
        <f>IF($B49&lt;&gt;"", IF(INDEX('Evidence střelců a nástřel'!J$7:J$107,$B49) &lt;&gt;"", INDEX('Evidence střelců a nástřel'!J$7:J$107,$B49), ""), "")</f>
        <v/>
      </c>
      <c r="J49" s="19" t="str">
        <f>IF($B49&lt;&gt;"", IF(INDEX('Evidence střelců a nástřel'!K$7:K$107,$B49) &lt;&gt;"", INDEX('Evidence střelců a nástřel'!K$7:K$107,$B49), ""), "")</f>
        <v/>
      </c>
      <c r="K49" s="19" t="str">
        <f>IF($B49&lt;&gt;"", IF(INDEX('Evidence střelců a nástřel'!L$7:L$107,$B49) &lt;&gt;"", INDEX('Evidence střelců a nástřel'!L$7:L$107,$B49), ""), "")</f>
        <v/>
      </c>
      <c r="L49" s="19" t="str">
        <f>IF($B49&lt;&gt;"", IF(INDEX('Evidence střelců a nástřel'!M$7:M$107,$B49) &lt;&gt;"", INDEX('Evidence střelců a nástřel'!M$7:M$107,$B49), ""), "")</f>
        <v/>
      </c>
      <c r="M49" s="19" t="str">
        <f>IF($B49&lt;&gt;"", IF(INDEX('Evidence střelců a nástřel'!N$7:N$107,$B49) &lt;&gt;"", INDEX('Evidence střelců a nástřel'!N$7:N$107,$B49), ""), "")</f>
        <v/>
      </c>
      <c r="N49" s="19" t="str">
        <f>IF($B49&lt;&gt;"", IF(INDEX('Evidence střelců a nástřel'!O$7:O$107,$B49) &lt;&gt;"", INDEX('Evidence střelců a nástřel'!O$7:O$107,$B49), ""), "")</f>
        <v/>
      </c>
      <c r="O49" s="18" t="str">
        <f t="shared" si="0"/>
        <v/>
      </c>
      <c r="P49" s="19" t="str">
        <f>IF($B49&lt;&gt;"", IF(AND(INDEX('Evidence střelců a nástřel'!P$7:P$107,$B49)&lt;&gt;"", Nastavení!$B$5="NE"), INDEX('Evidence střelců a nástřel'!P$7:P$107,$B49), ""), "")</f>
        <v/>
      </c>
      <c r="Q49" s="18" t="str">
        <f>IF($B49&lt;&gt;"", IF(INDEX('Evidence střelců a nástřel'!Q$7:Q$107,$B49) &gt; 0, INDEX('Evidence střelců a nástřel'!Q$7:Q$107,$B49), ""), "")</f>
        <v/>
      </c>
      <c r="R49" s="18" t="str">
        <f t="shared" si="1"/>
        <v/>
      </c>
      <c r="S49" t="str">
        <f>IF($B49&lt;&gt;"", IF(INDEX('Evidence střelců a nástřel'!T$7:T$107,$B49) &gt; 0, INDEX('Evidence střelců a nástřel'!T$7:T$107,$B49), ""), "")</f>
        <v/>
      </c>
    </row>
    <row r="50" spans="1:19" x14ac:dyDescent="0.25">
      <c r="A50" s="18" t="str">
        <f>IF(AND($B50 &lt;&gt; "", COUNT(E50:N50) &gt; 0), INDEX('Pomocné pořadí jednotlivci'!O$7:O$107,$B50), "")</f>
        <v/>
      </c>
      <c r="B50" s="18" t="str">
        <f>IF(ISNUMBER(MATCH(ROW()-6,'Pomocné pořadí jednotlivci'!$R$7:$R$107,0)),INDEX('Evidence střelců a nástřel'!$A$7:$A$107,MATCH(ROW()-6,'Pomocné pořadí jednotlivci'!$R$7:$R$107,0),1),"")</f>
        <v/>
      </c>
      <c r="C50" s="33" t="str">
        <f>IF($B50&lt;&gt;"", IF(INDEX('Evidence střelců a nástřel'!$C$7:$C$107,$B50) = 0, "", UPPER(INDEX('Evidence střelců a nástřel'!$C$7:$C$107,$B50))),"")</f>
        <v/>
      </c>
      <c r="D50" s="80" t="str">
        <f>IF($B50&lt;&gt;"",TRIM(INDEX('Evidence střelců a nástřel'!E$7:E$107,$B50)),"")</f>
        <v/>
      </c>
      <c r="E50" s="19" t="str">
        <f>IF($B50&lt;&gt;"", IF(INDEX('Evidence střelců a nástřel'!F$7:F$107,$B50) &lt;&gt;"", INDEX('Evidence střelců a nástřel'!F$7:F$107,$B50), ""), "")</f>
        <v/>
      </c>
      <c r="F50" s="19" t="str">
        <f>IF($B50&lt;&gt;"", IF(INDEX('Evidence střelců a nástřel'!G$7:G$107,$B50) &lt;&gt;"", INDEX('Evidence střelců a nástřel'!G$7:G$107,$B50), ""), "")</f>
        <v/>
      </c>
      <c r="G50" s="19" t="str">
        <f>IF($B50&lt;&gt;"", IF(INDEX('Evidence střelců a nástřel'!H$7:H$107,$B50) &lt;&gt;"", INDEX('Evidence střelců a nástřel'!H$7:H$107,$B50), ""), "")</f>
        <v/>
      </c>
      <c r="H50" s="19" t="str">
        <f>IF($B50&lt;&gt;"", IF(INDEX('Evidence střelců a nástřel'!I$7:I$107,$B50) &lt;&gt;"", INDEX('Evidence střelců a nástřel'!I$7:I$107,$B50), ""), "")</f>
        <v/>
      </c>
      <c r="I50" s="19" t="str">
        <f>IF($B50&lt;&gt;"", IF(INDEX('Evidence střelců a nástřel'!J$7:J$107,$B50) &lt;&gt;"", INDEX('Evidence střelců a nástřel'!J$7:J$107,$B50), ""), "")</f>
        <v/>
      </c>
      <c r="J50" s="19" t="str">
        <f>IF($B50&lt;&gt;"", IF(INDEX('Evidence střelců a nástřel'!K$7:K$107,$B50) &lt;&gt;"", INDEX('Evidence střelců a nástřel'!K$7:K$107,$B50), ""), "")</f>
        <v/>
      </c>
      <c r="K50" s="19" t="str">
        <f>IF($B50&lt;&gt;"", IF(INDEX('Evidence střelců a nástřel'!L$7:L$107,$B50) &lt;&gt;"", INDEX('Evidence střelců a nástřel'!L$7:L$107,$B50), ""), "")</f>
        <v/>
      </c>
      <c r="L50" s="19" t="str">
        <f>IF($B50&lt;&gt;"", IF(INDEX('Evidence střelců a nástřel'!M$7:M$107,$B50) &lt;&gt;"", INDEX('Evidence střelců a nástřel'!M$7:M$107,$B50), ""), "")</f>
        <v/>
      </c>
      <c r="M50" s="19" t="str">
        <f>IF($B50&lt;&gt;"", IF(INDEX('Evidence střelců a nástřel'!N$7:N$107,$B50) &lt;&gt;"", INDEX('Evidence střelců a nástřel'!N$7:N$107,$B50), ""), "")</f>
        <v/>
      </c>
      <c r="N50" s="19" t="str">
        <f>IF($B50&lt;&gt;"", IF(INDEX('Evidence střelců a nástřel'!O$7:O$107,$B50) &lt;&gt;"", INDEX('Evidence střelců a nástřel'!O$7:O$107,$B50), ""), "")</f>
        <v/>
      </c>
      <c r="O50" s="18" t="str">
        <f t="shared" si="0"/>
        <v/>
      </c>
      <c r="P50" s="19" t="str">
        <f>IF($B50&lt;&gt;"", IF(AND(INDEX('Evidence střelců a nástřel'!P$7:P$107,$B50)&lt;&gt;"", Nastavení!$B$5="NE"), INDEX('Evidence střelců a nástřel'!P$7:P$107,$B50), ""), "")</f>
        <v/>
      </c>
      <c r="Q50" s="18" t="str">
        <f>IF($B50&lt;&gt;"", IF(INDEX('Evidence střelců a nástřel'!Q$7:Q$107,$B50) &gt; 0, INDEX('Evidence střelců a nástřel'!Q$7:Q$107,$B50), ""), "")</f>
        <v/>
      </c>
      <c r="R50" s="18" t="str">
        <f t="shared" si="1"/>
        <v/>
      </c>
      <c r="S50" t="str">
        <f>IF($B50&lt;&gt;"", IF(INDEX('Evidence střelců a nástřel'!T$7:T$107,$B50) &gt; 0, INDEX('Evidence střelců a nástřel'!T$7:T$107,$B50), ""), "")</f>
        <v/>
      </c>
    </row>
    <row r="51" spans="1:19" x14ac:dyDescent="0.25">
      <c r="A51" s="18" t="str">
        <f>IF(AND($B51 &lt;&gt; "", COUNT(E51:N51) &gt; 0), INDEX('Pomocné pořadí jednotlivci'!O$7:O$107,$B51), "")</f>
        <v/>
      </c>
      <c r="B51" s="18" t="str">
        <f>IF(ISNUMBER(MATCH(ROW()-6,'Pomocné pořadí jednotlivci'!$R$7:$R$107,0)),INDEX('Evidence střelců a nástřel'!$A$7:$A$107,MATCH(ROW()-6,'Pomocné pořadí jednotlivci'!$R$7:$R$107,0),1),"")</f>
        <v/>
      </c>
      <c r="C51" s="33" t="str">
        <f>IF($B51&lt;&gt;"", IF(INDEX('Evidence střelců a nástřel'!$C$7:$C$107,$B51) = 0, "", UPPER(INDEX('Evidence střelců a nástřel'!$C$7:$C$107,$B51))),"")</f>
        <v/>
      </c>
      <c r="D51" s="80" t="str">
        <f>IF($B51&lt;&gt;"",TRIM(INDEX('Evidence střelců a nástřel'!E$7:E$107,$B51)),"")</f>
        <v/>
      </c>
      <c r="E51" s="19" t="str">
        <f>IF($B51&lt;&gt;"", IF(INDEX('Evidence střelců a nástřel'!F$7:F$107,$B51) &lt;&gt;"", INDEX('Evidence střelců a nástřel'!F$7:F$107,$B51), ""), "")</f>
        <v/>
      </c>
      <c r="F51" s="19" t="str">
        <f>IF($B51&lt;&gt;"", IF(INDEX('Evidence střelců a nástřel'!G$7:G$107,$B51) &lt;&gt;"", INDEX('Evidence střelců a nástřel'!G$7:G$107,$B51), ""), "")</f>
        <v/>
      </c>
      <c r="G51" s="19" t="str">
        <f>IF($B51&lt;&gt;"", IF(INDEX('Evidence střelců a nástřel'!H$7:H$107,$B51) &lt;&gt;"", INDEX('Evidence střelců a nástřel'!H$7:H$107,$B51), ""), "")</f>
        <v/>
      </c>
      <c r="H51" s="19" t="str">
        <f>IF($B51&lt;&gt;"", IF(INDEX('Evidence střelců a nástřel'!I$7:I$107,$B51) &lt;&gt;"", INDEX('Evidence střelců a nástřel'!I$7:I$107,$B51), ""), "")</f>
        <v/>
      </c>
      <c r="I51" s="19" t="str">
        <f>IF($B51&lt;&gt;"", IF(INDEX('Evidence střelců a nástřel'!J$7:J$107,$B51) &lt;&gt;"", INDEX('Evidence střelců a nástřel'!J$7:J$107,$B51), ""), "")</f>
        <v/>
      </c>
      <c r="J51" s="19" t="str">
        <f>IF($B51&lt;&gt;"", IF(INDEX('Evidence střelců a nástřel'!K$7:K$107,$B51) &lt;&gt;"", INDEX('Evidence střelců a nástřel'!K$7:K$107,$B51), ""), "")</f>
        <v/>
      </c>
      <c r="K51" s="19" t="str">
        <f>IF($B51&lt;&gt;"", IF(INDEX('Evidence střelců a nástřel'!L$7:L$107,$B51) &lt;&gt;"", INDEX('Evidence střelců a nástřel'!L$7:L$107,$B51), ""), "")</f>
        <v/>
      </c>
      <c r="L51" s="19" t="str">
        <f>IF($B51&lt;&gt;"", IF(INDEX('Evidence střelců a nástřel'!M$7:M$107,$B51) &lt;&gt;"", INDEX('Evidence střelců a nástřel'!M$7:M$107,$B51), ""), "")</f>
        <v/>
      </c>
      <c r="M51" s="19" t="str">
        <f>IF($B51&lt;&gt;"", IF(INDEX('Evidence střelců a nástřel'!N$7:N$107,$B51) &lt;&gt;"", INDEX('Evidence střelců a nástřel'!N$7:N$107,$B51), ""), "")</f>
        <v/>
      </c>
      <c r="N51" s="19" t="str">
        <f>IF($B51&lt;&gt;"", IF(INDEX('Evidence střelců a nástřel'!O$7:O$107,$B51) &lt;&gt;"", INDEX('Evidence střelců a nástřel'!O$7:O$107,$B51), ""), "")</f>
        <v/>
      </c>
      <c r="O51" s="18" t="str">
        <f t="shared" si="0"/>
        <v/>
      </c>
      <c r="P51" s="19" t="str">
        <f>IF($B51&lt;&gt;"", IF(AND(INDEX('Evidence střelců a nástřel'!P$7:P$107,$B51)&lt;&gt;"", Nastavení!$B$5="NE"), INDEX('Evidence střelců a nástřel'!P$7:P$107,$B51), ""), "")</f>
        <v/>
      </c>
      <c r="Q51" s="18" t="str">
        <f>IF($B51&lt;&gt;"", IF(INDEX('Evidence střelců a nástřel'!Q$7:Q$107,$B51) &gt; 0, INDEX('Evidence střelců a nástřel'!Q$7:Q$107,$B51), ""), "")</f>
        <v/>
      </c>
      <c r="R51" s="18" t="str">
        <f t="shared" si="1"/>
        <v/>
      </c>
      <c r="S51" t="str">
        <f>IF($B51&lt;&gt;"", IF(INDEX('Evidence střelců a nástřel'!T$7:T$107,$B51) &gt; 0, INDEX('Evidence střelců a nástřel'!T$7:T$107,$B51), ""), "")</f>
        <v/>
      </c>
    </row>
    <row r="52" spans="1:19" x14ac:dyDescent="0.25">
      <c r="A52" s="18" t="str">
        <f>IF(AND($B52 &lt;&gt; "", COUNT(E52:N52) &gt; 0), INDEX('Pomocné pořadí jednotlivci'!O$7:O$107,$B52), "")</f>
        <v/>
      </c>
      <c r="B52" s="18" t="str">
        <f>IF(ISNUMBER(MATCH(ROW()-6,'Pomocné pořadí jednotlivci'!$R$7:$R$107,0)),INDEX('Evidence střelců a nástřel'!$A$7:$A$107,MATCH(ROW()-6,'Pomocné pořadí jednotlivci'!$R$7:$R$107,0),1),"")</f>
        <v/>
      </c>
      <c r="C52" s="33" t="str">
        <f>IF($B52&lt;&gt;"", IF(INDEX('Evidence střelců a nástřel'!$C$7:$C$107,$B52) = 0, "", UPPER(INDEX('Evidence střelců a nástřel'!$C$7:$C$107,$B52))),"")</f>
        <v/>
      </c>
      <c r="D52" s="80" t="str">
        <f>IF($B52&lt;&gt;"",TRIM(INDEX('Evidence střelců a nástřel'!E$7:E$107,$B52)),"")</f>
        <v/>
      </c>
      <c r="E52" s="19" t="str">
        <f>IF($B52&lt;&gt;"", IF(INDEX('Evidence střelců a nástřel'!F$7:F$107,$B52) &lt;&gt;"", INDEX('Evidence střelců a nástřel'!F$7:F$107,$B52), ""), "")</f>
        <v/>
      </c>
      <c r="F52" s="19" t="str">
        <f>IF($B52&lt;&gt;"", IF(INDEX('Evidence střelců a nástřel'!G$7:G$107,$B52) &lt;&gt;"", INDEX('Evidence střelců a nástřel'!G$7:G$107,$B52), ""), "")</f>
        <v/>
      </c>
      <c r="G52" s="19" t="str">
        <f>IF($B52&lt;&gt;"", IF(INDEX('Evidence střelců a nástřel'!H$7:H$107,$B52) &lt;&gt;"", INDEX('Evidence střelců a nástřel'!H$7:H$107,$B52), ""), "")</f>
        <v/>
      </c>
      <c r="H52" s="19" t="str">
        <f>IF($B52&lt;&gt;"", IF(INDEX('Evidence střelců a nástřel'!I$7:I$107,$B52) &lt;&gt;"", INDEX('Evidence střelců a nástřel'!I$7:I$107,$B52), ""), "")</f>
        <v/>
      </c>
      <c r="I52" s="19" t="str">
        <f>IF($B52&lt;&gt;"", IF(INDEX('Evidence střelců a nástřel'!J$7:J$107,$B52) &lt;&gt;"", INDEX('Evidence střelců a nástřel'!J$7:J$107,$B52), ""), "")</f>
        <v/>
      </c>
      <c r="J52" s="19" t="str">
        <f>IF($B52&lt;&gt;"", IF(INDEX('Evidence střelců a nástřel'!K$7:K$107,$B52) &lt;&gt;"", INDEX('Evidence střelců a nástřel'!K$7:K$107,$B52), ""), "")</f>
        <v/>
      </c>
      <c r="K52" s="19" t="str">
        <f>IF($B52&lt;&gt;"", IF(INDEX('Evidence střelců a nástřel'!L$7:L$107,$B52) &lt;&gt;"", INDEX('Evidence střelců a nástřel'!L$7:L$107,$B52), ""), "")</f>
        <v/>
      </c>
      <c r="L52" s="19" t="str">
        <f>IF($B52&lt;&gt;"", IF(INDEX('Evidence střelců a nástřel'!M$7:M$107,$B52) &lt;&gt;"", INDEX('Evidence střelců a nástřel'!M$7:M$107,$B52), ""), "")</f>
        <v/>
      </c>
      <c r="M52" s="19" t="str">
        <f>IF($B52&lt;&gt;"", IF(INDEX('Evidence střelců a nástřel'!N$7:N$107,$B52) &lt;&gt;"", INDEX('Evidence střelců a nástřel'!N$7:N$107,$B52), ""), "")</f>
        <v/>
      </c>
      <c r="N52" s="19" t="str">
        <f>IF($B52&lt;&gt;"", IF(INDEX('Evidence střelců a nástřel'!O$7:O$107,$B52) &lt;&gt;"", INDEX('Evidence střelců a nástřel'!O$7:O$107,$B52), ""), "")</f>
        <v/>
      </c>
      <c r="O52" s="18" t="str">
        <f t="shared" si="0"/>
        <v/>
      </c>
      <c r="P52" s="19" t="str">
        <f>IF($B52&lt;&gt;"", IF(AND(INDEX('Evidence střelců a nástřel'!P$7:P$107,$B52)&lt;&gt;"", Nastavení!$B$5="NE"), INDEX('Evidence střelců a nástřel'!P$7:P$107,$B52), ""), "")</f>
        <v/>
      </c>
      <c r="Q52" s="18" t="str">
        <f>IF($B52&lt;&gt;"", IF(INDEX('Evidence střelců a nástřel'!Q$7:Q$107,$B52) &gt; 0, INDEX('Evidence střelců a nástřel'!Q$7:Q$107,$B52), ""), "")</f>
        <v/>
      </c>
      <c r="R52" s="18" t="str">
        <f t="shared" si="1"/>
        <v/>
      </c>
      <c r="S52" t="str">
        <f>IF($B52&lt;&gt;"", IF(INDEX('Evidence střelců a nástřel'!T$7:T$107,$B52) &gt; 0, INDEX('Evidence střelců a nástřel'!T$7:T$107,$B52), ""), "")</f>
        <v/>
      </c>
    </row>
    <row r="53" spans="1:19" x14ac:dyDescent="0.25">
      <c r="A53" s="18" t="str">
        <f>IF(AND($B53 &lt;&gt; "", COUNT(E53:N53) &gt; 0), INDEX('Pomocné pořadí jednotlivci'!O$7:O$107,$B53), "")</f>
        <v/>
      </c>
      <c r="B53" s="18" t="str">
        <f>IF(ISNUMBER(MATCH(ROW()-6,'Pomocné pořadí jednotlivci'!$R$7:$R$107,0)),INDEX('Evidence střelců a nástřel'!$A$7:$A$107,MATCH(ROW()-6,'Pomocné pořadí jednotlivci'!$R$7:$R$107,0),1),"")</f>
        <v/>
      </c>
      <c r="C53" s="33" t="str">
        <f>IF($B53&lt;&gt;"", IF(INDEX('Evidence střelců a nástřel'!$C$7:$C$107,$B53) = 0, "", UPPER(INDEX('Evidence střelců a nástřel'!$C$7:$C$107,$B53))),"")</f>
        <v/>
      </c>
      <c r="D53" s="80" t="str">
        <f>IF($B53&lt;&gt;"",TRIM(INDEX('Evidence střelců a nástřel'!E$7:E$107,$B53)),"")</f>
        <v/>
      </c>
      <c r="E53" s="19" t="str">
        <f>IF($B53&lt;&gt;"", IF(INDEX('Evidence střelců a nástřel'!F$7:F$107,$B53) &lt;&gt;"", INDEX('Evidence střelců a nástřel'!F$7:F$107,$B53), ""), "")</f>
        <v/>
      </c>
      <c r="F53" s="19" t="str">
        <f>IF($B53&lt;&gt;"", IF(INDEX('Evidence střelců a nástřel'!G$7:G$107,$B53) &lt;&gt;"", INDEX('Evidence střelců a nástřel'!G$7:G$107,$B53), ""), "")</f>
        <v/>
      </c>
      <c r="G53" s="19" t="str">
        <f>IF($B53&lt;&gt;"", IF(INDEX('Evidence střelců a nástřel'!H$7:H$107,$B53) &lt;&gt;"", INDEX('Evidence střelců a nástřel'!H$7:H$107,$B53), ""), "")</f>
        <v/>
      </c>
      <c r="H53" s="19" t="str">
        <f>IF($B53&lt;&gt;"", IF(INDEX('Evidence střelců a nástřel'!I$7:I$107,$B53) &lt;&gt;"", INDEX('Evidence střelců a nástřel'!I$7:I$107,$B53), ""), "")</f>
        <v/>
      </c>
      <c r="I53" s="19" t="str">
        <f>IF($B53&lt;&gt;"", IF(INDEX('Evidence střelců a nástřel'!J$7:J$107,$B53) &lt;&gt;"", INDEX('Evidence střelců a nástřel'!J$7:J$107,$B53), ""), "")</f>
        <v/>
      </c>
      <c r="J53" s="19" t="str">
        <f>IF($B53&lt;&gt;"", IF(INDEX('Evidence střelců a nástřel'!K$7:K$107,$B53) &lt;&gt;"", INDEX('Evidence střelců a nástřel'!K$7:K$107,$B53), ""), "")</f>
        <v/>
      </c>
      <c r="K53" s="19" t="str">
        <f>IF($B53&lt;&gt;"", IF(INDEX('Evidence střelců a nástřel'!L$7:L$107,$B53) &lt;&gt;"", INDEX('Evidence střelců a nástřel'!L$7:L$107,$B53), ""), "")</f>
        <v/>
      </c>
      <c r="L53" s="19" t="str">
        <f>IF($B53&lt;&gt;"", IF(INDEX('Evidence střelců a nástřel'!M$7:M$107,$B53) &lt;&gt;"", INDEX('Evidence střelců a nástřel'!M$7:M$107,$B53), ""), "")</f>
        <v/>
      </c>
      <c r="M53" s="19" t="str">
        <f>IF($B53&lt;&gt;"", IF(INDEX('Evidence střelců a nástřel'!N$7:N$107,$B53) &lt;&gt;"", INDEX('Evidence střelců a nástřel'!N$7:N$107,$B53), ""), "")</f>
        <v/>
      </c>
      <c r="N53" s="19" t="str">
        <f>IF($B53&lt;&gt;"", IF(INDEX('Evidence střelců a nástřel'!O$7:O$107,$B53) &lt;&gt;"", INDEX('Evidence střelců a nástřel'!O$7:O$107,$B53), ""), "")</f>
        <v/>
      </c>
      <c r="O53" s="18" t="str">
        <f t="shared" si="0"/>
        <v/>
      </c>
      <c r="P53" s="19" t="str">
        <f>IF($B53&lt;&gt;"", IF(AND(INDEX('Evidence střelců a nástřel'!P$7:P$107,$B53)&lt;&gt;"", Nastavení!$B$5="NE"), INDEX('Evidence střelců a nástřel'!P$7:P$107,$B53), ""), "")</f>
        <v/>
      </c>
      <c r="Q53" s="18" t="str">
        <f>IF($B53&lt;&gt;"", IF(INDEX('Evidence střelců a nástřel'!Q$7:Q$107,$B53) &gt; 0, INDEX('Evidence střelců a nástřel'!Q$7:Q$107,$B53), ""), "")</f>
        <v/>
      </c>
      <c r="R53" s="18" t="str">
        <f t="shared" si="1"/>
        <v/>
      </c>
      <c r="S53" t="str">
        <f>IF($B53&lt;&gt;"", IF(INDEX('Evidence střelců a nástřel'!T$7:T$107,$B53) &gt; 0, INDEX('Evidence střelců a nástřel'!T$7:T$107,$B53), ""), "")</f>
        <v/>
      </c>
    </row>
    <row r="54" spans="1:19" x14ac:dyDescent="0.25">
      <c r="A54" s="18" t="str">
        <f>IF(AND($B54 &lt;&gt; "", COUNT(E54:N54) &gt; 0), INDEX('Pomocné pořadí jednotlivci'!O$7:O$107,$B54), "")</f>
        <v/>
      </c>
      <c r="B54" s="18" t="str">
        <f>IF(ISNUMBER(MATCH(ROW()-6,'Pomocné pořadí jednotlivci'!$R$7:$R$107,0)),INDEX('Evidence střelců a nástřel'!$A$7:$A$107,MATCH(ROW()-6,'Pomocné pořadí jednotlivci'!$R$7:$R$107,0),1),"")</f>
        <v/>
      </c>
      <c r="C54" s="33" t="str">
        <f>IF($B54&lt;&gt;"", IF(INDEX('Evidence střelců a nástřel'!$C$7:$C$107,$B54) = 0, "", UPPER(INDEX('Evidence střelců a nástřel'!$C$7:$C$107,$B54))),"")</f>
        <v/>
      </c>
      <c r="D54" s="80" t="str">
        <f>IF($B54&lt;&gt;"",TRIM(INDEX('Evidence střelců a nástřel'!E$7:E$107,$B54)),"")</f>
        <v/>
      </c>
      <c r="E54" s="19" t="str">
        <f>IF($B54&lt;&gt;"", IF(INDEX('Evidence střelců a nástřel'!F$7:F$107,$B54) &lt;&gt;"", INDEX('Evidence střelců a nástřel'!F$7:F$107,$B54), ""), "")</f>
        <v/>
      </c>
      <c r="F54" s="19" t="str">
        <f>IF($B54&lt;&gt;"", IF(INDEX('Evidence střelců a nástřel'!G$7:G$107,$B54) &lt;&gt;"", INDEX('Evidence střelců a nástřel'!G$7:G$107,$B54), ""), "")</f>
        <v/>
      </c>
      <c r="G54" s="19" t="str">
        <f>IF($B54&lt;&gt;"", IF(INDEX('Evidence střelců a nástřel'!H$7:H$107,$B54) &lt;&gt;"", INDEX('Evidence střelců a nástřel'!H$7:H$107,$B54), ""), "")</f>
        <v/>
      </c>
      <c r="H54" s="19" t="str">
        <f>IF($B54&lt;&gt;"", IF(INDEX('Evidence střelců a nástřel'!I$7:I$107,$B54) &lt;&gt;"", INDEX('Evidence střelců a nástřel'!I$7:I$107,$B54), ""), "")</f>
        <v/>
      </c>
      <c r="I54" s="19" t="str">
        <f>IF($B54&lt;&gt;"", IF(INDEX('Evidence střelců a nástřel'!J$7:J$107,$B54) &lt;&gt;"", INDEX('Evidence střelců a nástřel'!J$7:J$107,$B54), ""), "")</f>
        <v/>
      </c>
      <c r="J54" s="19" t="str">
        <f>IF($B54&lt;&gt;"", IF(INDEX('Evidence střelců a nástřel'!K$7:K$107,$B54) &lt;&gt;"", INDEX('Evidence střelců a nástřel'!K$7:K$107,$B54), ""), "")</f>
        <v/>
      </c>
      <c r="K54" s="19" t="str">
        <f>IF($B54&lt;&gt;"", IF(INDEX('Evidence střelců a nástřel'!L$7:L$107,$B54) &lt;&gt;"", INDEX('Evidence střelců a nástřel'!L$7:L$107,$B54), ""), "")</f>
        <v/>
      </c>
      <c r="L54" s="19" t="str">
        <f>IF($B54&lt;&gt;"", IF(INDEX('Evidence střelců a nástřel'!M$7:M$107,$B54) &lt;&gt;"", INDEX('Evidence střelců a nástřel'!M$7:M$107,$B54), ""), "")</f>
        <v/>
      </c>
      <c r="M54" s="19" t="str">
        <f>IF($B54&lt;&gt;"", IF(INDEX('Evidence střelců a nástřel'!N$7:N$107,$B54) &lt;&gt;"", INDEX('Evidence střelců a nástřel'!N$7:N$107,$B54), ""), "")</f>
        <v/>
      </c>
      <c r="N54" s="19" t="str">
        <f>IF($B54&lt;&gt;"", IF(INDEX('Evidence střelců a nástřel'!O$7:O$107,$B54) &lt;&gt;"", INDEX('Evidence střelců a nástřel'!O$7:O$107,$B54), ""), "")</f>
        <v/>
      </c>
      <c r="O54" s="18" t="str">
        <f t="shared" si="0"/>
        <v/>
      </c>
      <c r="P54" s="19" t="str">
        <f>IF($B54&lt;&gt;"", IF(AND(INDEX('Evidence střelců a nástřel'!P$7:P$107,$B54)&lt;&gt;"", Nastavení!$B$5="NE"), INDEX('Evidence střelců a nástřel'!P$7:P$107,$B54), ""), "")</f>
        <v/>
      </c>
      <c r="Q54" s="18" t="str">
        <f>IF($B54&lt;&gt;"", IF(INDEX('Evidence střelců a nástřel'!Q$7:Q$107,$B54) &gt; 0, INDEX('Evidence střelců a nástřel'!Q$7:Q$107,$B54), ""), "")</f>
        <v/>
      </c>
      <c r="R54" s="18" t="str">
        <f t="shared" si="1"/>
        <v/>
      </c>
      <c r="S54" t="str">
        <f>IF($B54&lt;&gt;"", IF(INDEX('Evidence střelců a nástřel'!T$7:T$107,$B54) &gt; 0, INDEX('Evidence střelců a nástřel'!T$7:T$107,$B54), ""), "")</f>
        <v/>
      </c>
    </row>
    <row r="55" spans="1:19" x14ac:dyDescent="0.25">
      <c r="A55" s="18" t="str">
        <f>IF(AND($B55 &lt;&gt; "", COUNT(E55:N55) &gt; 0), INDEX('Pomocné pořadí jednotlivci'!O$7:O$107,$B55), "")</f>
        <v/>
      </c>
      <c r="B55" s="18" t="str">
        <f>IF(ISNUMBER(MATCH(ROW()-6,'Pomocné pořadí jednotlivci'!$R$7:$R$107,0)),INDEX('Evidence střelců a nástřel'!$A$7:$A$107,MATCH(ROW()-6,'Pomocné pořadí jednotlivci'!$R$7:$R$107,0),1),"")</f>
        <v/>
      </c>
      <c r="C55" s="33" t="str">
        <f>IF($B55&lt;&gt;"", IF(INDEX('Evidence střelců a nástřel'!$C$7:$C$107,$B55) = 0, "", UPPER(INDEX('Evidence střelců a nástřel'!$C$7:$C$107,$B55))),"")</f>
        <v/>
      </c>
      <c r="D55" s="80" t="str">
        <f>IF($B55&lt;&gt;"",TRIM(INDEX('Evidence střelců a nástřel'!E$7:E$107,$B55)),"")</f>
        <v/>
      </c>
      <c r="E55" s="19" t="str">
        <f>IF($B55&lt;&gt;"", IF(INDEX('Evidence střelců a nástřel'!F$7:F$107,$B55) &lt;&gt;"", INDEX('Evidence střelců a nástřel'!F$7:F$107,$B55), ""), "")</f>
        <v/>
      </c>
      <c r="F55" s="19" t="str">
        <f>IF($B55&lt;&gt;"", IF(INDEX('Evidence střelců a nástřel'!G$7:G$107,$B55) &lt;&gt;"", INDEX('Evidence střelců a nástřel'!G$7:G$107,$B55), ""), "")</f>
        <v/>
      </c>
      <c r="G55" s="19" t="str">
        <f>IF($B55&lt;&gt;"", IF(INDEX('Evidence střelců a nástřel'!H$7:H$107,$B55) &lt;&gt;"", INDEX('Evidence střelců a nástřel'!H$7:H$107,$B55), ""), "")</f>
        <v/>
      </c>
      <c r="H55" s="19" t="str">
        <f>IF($B55&lt;&gt;"", IF(INDEX('Evidence střelců a nástřel'!I$7:I$107,$B55) &lt;&gt;"", INDEX('Evidence střelců a nástřel'!I$7:I$107,$B55), ""), "")</f>
        <v/>
      </c>
      <c r="I55" s="19" t="str">
        <f>IF($B55&lt;&gt;"", IF(INDEX('Evidence střelců a nástřel'!J$7:J$107,$B55) &lt;&gt;"", INDEX('Evidence střelců a nástřel'!J$7:J$107,$B55), ""), "")</f>
        <v/>
      </c>
      <c r="J55" s="19" t="str">
        <f>IF($B55&lt;&gt;"", IF(INDEX('Evidence střelců a nástřel'!K$7:K$107,$B55) &lt;&gt;"", INDEX('Evidence střelců a nástřel'!K$7:K$107,$B55), ""), "")</f>
        <v/>
      </c>
      <c r="K55" s="19" t="str">
        <f>IF($B55&lt;&gt;"", IF(INDEX('Evidence střelců a nástřel'!L$7:L$107,$B55) &lt;&gt;"", INDEX('Evidence střelců a nástřel'!L$7:L$107,$B55), ""), "")</f>
        <v/>
      </c>
      <c r="L55" s="19" t="str">
        <f>IF($B55&lt;&gt;"", IF(INDEX('Evidence střelců a nástřel'!M$7:M$107,$B55) &lt;&gt;"", INDEX('Evidence střelců a nástřel'!M$7:M$107,$B55), ""), "")</f>
        <v/>
      </c>
      <c r="M55" s="19" t="str">
        <f>IF($B55&lt;&gt;"", IF(INDEX('Evidence střelců a nástřel'!N$7:N$107,$B55) &lt;&gt;"", INDEX('Evidence střelců a nástřel'!N$7:N$107,$B55), ""), "")</f>
        <v/>
      </c>
      <c r="N55" s="19" t="str">
        <f>IF($B55&lt;&gt;"", IF(INDEX('Evidence střelců a nástřel'!O$7:O$107,$B55) &lt;&gt;"", INDEX('Evidence střelců a nástřel'!O$7:O$107,$B55), ""), "")</f>
        <v/>
      </c>
      <c r="O55" s="18" t="str">
        <f t="shared" si="0"/>
        <v/>
      </c>
      <c r="P55" s="19" t="str">
        <f>IF($B55&lt;&gt;"", IF(AND(INDEX('Evidence střelců a nástřel'!P$7:P$107,$B55)&lt;&gt;"", Nastavení!$B$5="NE"), INDEX('Evidence střelců a nástřel'!P$7:P$107,$B55), ""), "")</f>
        <v/>
      </c>
      <c r="Q55" s="18" t="str">
        <f>IF($B55&lt;&gt;"", IF(INDEX('Evidence střelců a nástřel'!Q$7:Q$107,$B55) &gt; 0, INDEX('Evidence střelců a nástřel'!Q$7:Q$107,$B55), ""), "")</f>
        <v/>
      </c>
      <c r="R55" s="18" t="str">
        <f t="shared" si="1"/>
        <v/>
      </c>
      <c r="S55" t="str">
        <f>IF($B55&lt;&gt;"", IF(INDEX('Evidence střelců a nástřel'!T$7:T$107,$B55) &gt; 0, INDEX('Evidence střelců a nástřel'!T$7:T$107,$B55), ""), "")</f>
        <v/>
      </c>
    </row>
    <row r="56" spans="1:19" x14ac:dyDescent="0.25">
      <c r="A56" s="18" t="str">
        <f>IF(AND($B56 &lt;&gt; "", COUNT(E56:N56) &gt; 0), INDEX('Pomocné pořadí jednotlivci'!O$7:O$107,$B56), "")</f>
        <v/>
      </c>
      <c r="B56" s="18" t="str">
        <f>IF(ISNUMBER(MATCH(ROW()-6,'Pomocné pořadí jednotlivci'!$R$7:$R$107,0)),INDEX('Evidence střelců a nástřel'!$A$7:$A$107,MATCH(ROW()-6,'Pomocné pořadí jednotlivci'!$R$7:$R$107,0),1),"")</f>
        <v/>
      </c>
      <c r="C56" s="33" t="str">
        <f>IF($B56&lt;&gt;"", IF(INDEX('Evidence střelců a nástřel'!$C$7:$C$107,$B56) = 0, "", UPPER(INDEX('Evidence střelců a nástřel'!$C$7:$C$107,$B56))),"")</f>
        <v/>
      </c>
      <c r="D56" s="80" t="str">
        <f>IF($B56&lt;&gt;"",TRIM(INDEX('Evidence střelců a nástřel'!E$7:E$107,$B56)),"")</f>
        <v/>
      </c>
      <c r="E56" s="19" t="str">
        <f>IF($B56&lt;&gt;"", IF(INDEX('Evidence střelců a nástřel'!F$7:F$107,$B56) &lt;&gt;"", INDEX('Evidence střelců a nástřel'!F$7:F$107,$B56), ""), "")</f>
        <v/>
      </c>
      <c r="F56" s="19" t="str">
        <f>IF($B56&lt;&gt;"", IF(INDEX('Evidence střelců a nástřel'!G$7:G$107,$B56) &lt;&gt;"", INDEX('Evidence střelců a nástřel'!G$7:G$107,$B56), ""), "")</f>
        <v/>
      </c>
      <c r="G56" s="19" t="str">
        <f>IF($B56&lt;&gt;"", IF(INDEX('Evidence střelců a nástřel'!H$7:H$107,$B56) &lt;&gt;"", INDEX('Evidence střelců a nástřel'!H$7:H$107,$B56), ""), "")</f>
        <v/>
      </c>
      <c r="H56" s="19" t="str">
        <f>IF($B56&lt;&gt;"", IF(INDEX('Evidence střelců a nástřel'!I$7:I$107,$B56) &lt;&gt;"", INDEX('Evidence střelců a nástřel'!I$7:I$107,$B56), ""), "")</f>
        <v/>
      </c>
      <c r="I56" s="19" t="str">
        <f>IF($B56&lt;&gt;"", IF(INDEX('Evidence střelců a nástřel'!J$7:J$107,$B56) &lt;&gt;"", INDEX('Evidence střelců a nástřel'!J$7:J$107,$B56), ""), "")</f>
        <v/>
      </c>
      <c r="J56" s="19" t="str">
        <f>IF($B56&lt;&gt;"", IF(INDEX('Evidence střelců a nástřel'!K$7:K$107,$B56) &lt;&gt;"", INDEX('Evidence střelců a nástřel'!K$7:K$107,$B56), ""), "")</f>
        <v/>
      </c>
      <c r="K56" s="19" t="str">
        <f>IF($B56&lt;&gt;"", IF(INDEX('Evidence střelců a nástřel'!L$7:L$107,$B56) &lt;&gt;"", INDEX('Evidence střelců a nástřel'!L$7:L$107,$B56), ""), "")</f>
        <v/>
      </c>
      <c r="L56" s="19" t="str">
        <f>IF($B56&lt;&gt;"", IF(INDEX('Evidence střelců a nástřel'!M$7:M$107,$B56) &lt;&gt;"", INDEX('Evidence střelců a nástřel'!M$7:M$107,$B56), ""), "")</f>
        <v/>
      </c>
      <c r="M56" s="19" t="str">
        <f>IF($B56&lt;&gt;"", IF(INDEX('Evidence střelců a nástřel'!N$7:N$107,$B56) &lt;&gt;"", INDEX('Evidence střelců a nástřel'!N$7:N$107,$B56), ""), "")</f>
        <v/>
      </c>
      <c r="N56" s="19" t="str">
        <f>IF($B56&lt;&gt;"", IF(INDEX('Evidence střelců a nástřel'!O$7:O$107,$B56) &lt;&gt;"", INDEX('Evidence střelců a nástřel'!O$7:O$107,$B56), ""), "")</f>
        <v/>
      </c>
      <c r="O56" s="18" t="str">
        <f t="shared" si="0"/>
        <v/>
      </c>
      <c r="P56" s="19" t="str">
        <f>IF($B56&lt;&gt;"", IF(AND(INDEX('Evidence střelců a nástřel'!P$7:P$107,$B56)&lt;&gt;"", Nastavení!$B$5="NE"), INDEX('Evidence střelců a nástřel'!P$7:P$107,$B56), ""), "")</f>
        <v/>
      </c>
      <c r="Q56" s="18" t="str">
        <f>IF($B56&lt;&gt;"", IF(INDEX('Evidence střelců a nástřel'!Q$7:Q$107,$B56) &gt; 0, INDEX('Evidence střelců a nástřel'!Q$7:Q$107,$B56), ""), "")</f>
        <v/>
      </c>
      <c r="R56" s="18" t="str">
        <f t="shared" si="1"/>
        <v/>
      </c>
      <c r="S56" t="str">
        <f>IF($B56&lt;&gt;"", IF(INDEX('Evidence střelců a nástřel'!T$7:T$107,$B56) &gt; 0, INDEX('Evidence střelců a nástřel'!T$7:T$107,$B56), ""), "")</f>
        <v/>
      </c>
    </row>
    <row r="57" spans="1:19" x14ac:dyDescent="0.25">
      <c r="A57" s="18" t="str">
        <f>IF(AND($B57 &lt;&gt; "", COUNT(E57:N57) &gt; 0), INDEX('Pomocné pořadí jednotlivci'!O$7:O$107,$B57), "")</f>
        <v/>
      </c>
      <c r="B57" s="18" t="str">
        <f>IF(ISNUMBER(MATCH(ROW()-6,'Pomocné pořadí jednotlivci'!$R$7:$R$107,0)),INDEX('Evidence střelců a nástřel'!$A$7:$A$107,MATCH(ROW()-6,'Pomocné pořadí jednotlivci'!$R$7:$R$107,0),1),"")</f>
        <v/>
      </c>
      <c r="C57" s="33" t="str">
        <f>IF($B57&lt;&gt;"", IF(INDEX('Evidence střelců a nástřel'!$C$7:$C$107,$B57) = 0, "", UPPER(INDEX('Evidence střelců a nástřel'!$C$7:$C$107,$B57))),"")</f>
        <v/>
      </c>
      <c r="D57" s="80" t="str">
        <f>IF($B57&lt;&gt;"",TRIM(INDEX('Evidence střelců a nástřel'!E$7:E$107,$B57)),"")</f>
        <v/>
      </c>
      <c r="E57" s="19" t="str">
        <f>IF($B57&lt;&gt;"", IF(INDEX('Evidence střelců a nástřel'!F$7:F$107,$B57) &lt;&gt;"", INDEX('Evidence střelců a nástřel'!F$7:F$107,$B57), ""), "")</f>
        <v/>
      </c>
      <c r="F57" s="19" t="str">
        <f>IF($B57&lt;&gt;"", IF(INDEX('Evidence střelců a nástřel'!G$7:G$107,$B57) &lt;&gt;"", INDEX('Evidence střelců a nástřel'!G$7:G$107,$B57), ""), "")</f>
        <v/>
      </c>
      <c r="G57" s="19" t="str">
        <f>IF($B57&lt;&gt;"", IF(INDEX('Evidence střelců a nástřel'!H$7:H$107,$B57) &lt;&gt;"", INDEX('Evidence střelců a nástřel'!H$7:H$107,$B57), ""), "")</f>
        <v/>
      </c>
      <c r="H57" s="19" t="str">
        <f>IF($B57&lt;&gt;"", IF(INDEX('Evidence střelců a nástřel'!I$7:I$107,$B57) &lt;&gt;"", INDEX('Evidence střelců a nástřel'!I$7:I$107,$B57), ""), "")</f>
        <v/>
      </c>
      <c r="I57" s="19" t="str">
        <f>IF($B57&lt;&gt;"", IF(INDEX('Evidence střelců a nástřel'!J$7:J$107,$B57) &lt;&gt;"", INDEX('Evidence střelců a nástřel'!J$7:J$107,$B57), ""), "")</f>
        <v/>
      </c>
      <c r="J57" s="19" t="str">
        <f>IF($B57&lt;&gt;"", IF(INDEX('Evidence střelců a nástřel'!K$7:K$107,$B57) &lt;&gt;"", INDEX('Evidence střelců a nástřel'!K$7:K$107,$B57), ""), "")</f>
        <v/>
      </c>
      <c r="K57" s="19" t="str">
        <f>IF($B57&lt;&gt;"", IF(INDEX('Evidence střelců a nástřel'!L$7:L$107,$B57) &lt;&gt;"", INDEX('Evidence střelců a nástřel'!L$7:L$107,$B57), ""), "")</f>
        <v/>
      </c>
      <c r="L57" s="19" t="str">
        <f>IF($B57&lt;&gt;"", IF(INDEX('Evidence střelců a nástřel'!M$7:M$107,$B57) &lt;&gt;"", INDEX('Evidence střelců a nástřel'!M$7:M$107,$B57), ""), "")</f>
        <v/>
      </c>
      <c r="M57" s="19" t="str">
        <f>IF($B57&lt;&gt;"", IF(INDEX('Evidence střelců a nástřel'!N$7:N$107,$B57) &lt;&gt;"", INDEX('Evidence střelců a nástřel'!N$7:N$107,$B57), ""), "")</f>
        <v/>
      </c>
      <c r="N57" s="19" t="str">
        <f>IF($B57&lt;&gt;"", IF(INDEX('Evidence střelců a nástřel'!O$7:O$107,$B57) &lt;&gt;"", INDEX('Evidence střelců a nástřel'!O$7:O$107,$B57), ""), "")</f>
        <v/>
      </c>
      <c r="O57" s="18" t="str">
        <f t="shared" si="0"/>
        <v/>
      </c>
      <c r="P57" s="19" t="str">
        <f>IF($B57&lt;&gt;"", IF(AND(INDEX('Evidence střelců a nástřel'!P$7:P$107,$B57)&lt;&gt;"", Nastavení!$B$5="NE"), INDEX('Evidence střelců a nástřel'!P$7:P$107,$B57), ""), "")</f>
        <v/>
      </c>
      <c r="Q57" s="18" t="str">
        <f>IF($B57&lt;&gt;"", IF(INDEX('Evidence střelců a nástřel'!Q$7:Q$107,$B57) &gt; 0, INDEX('Evidence střelců a nástřel'!Q$7:Q$107,$B57), ""), "")</f>
        <v/>
      </c>
      <c r="R57" s="18" t="str">
        <f t="shared" si="1"/>
        <v/>
      </c>
      <c r="S57" t="str">
        <f>IF($B57&lt;&gt;"", IF(INDEX('Evidence střelců a nástřel'!T$7:T$107,$B57) &gt; 0, INDEX('Evidence střelců a nástřel'!T$7:T$107,$B57), ""), "")</f>
        <v/>
      </c>
    </row>
    <row r="58" spans="1:19" x14ac:dyDescent="0.25">
      <c r="A58" s="18" t="str">
        <f>IF(AND($B58 &lt;&gt; "", COUNT(E58:N58) &gt; 0), INDEX('Pomocné pořadí jednotlivci'!O$7:O$107,$B58), "")</f>
        <v/>
      </c>
      <c r="B58" s="18" t="str">
        <f>IF(ISNUMBER(MATCH(ROW()-6,'Pomocné pořadí jednotlivci'!$R$7:$R$107,0)),INDEX('Evidence střelců a nástřel'!$A$7:$A$107,MATCH(ROW()-6,'Pomocné pořadí jednotlivci'!$R$7:$R$107,0),1),"")</f>
        <v/>
      </c>
      <c r="C58" s="33" t="str">
        <f>IF($B58&lt;&gt;"", IF(INDEX('Evidence střelců a nástřel'!$C$7:$C$107,$B58) = 0, "", UPPER(INDEX('Evidence střelců a nástřel'!$C$7:$C$107,$B58))),"")</f>
        <v/>
      </c>
      <c r="D58" s="80" t="str">
        <f>IF($B58&lt;&gt;"",TRIM(INDEX('Evidence střelců a nástřel'!E$7:E$107,$B58)),"")</f>
        <v/>
      </c>
      <c r="E58" s="19" t="str">
        <f>IF($B58&lt;&gt;"", IF(INDEX('Evidence střelců a nástřel'!F$7:F$107,$B58) &lt;&gt;"", INDEX('Evidence střelců a nástřel'!F$7:F$107,$B58), ""), "")</f>
        <v/>
      </c>
      <c r="F58" s="19" t="str">
        <f>IF($B58&lt;&gt;"", IF(INDEX('Evidence střelců a nástřel'!G$7:G$107,$B58) &lt;&gt;"", INDEX('Evidence střelců a nástřel'!G$7:G$107,$B58), ""), "")</f>
        <v/>
      </c>
      <c r="G58" s="19" t="str">
        <f>IF($B58&lt;&gt;"", IF(INDEX('Evidence střelců a nástřel'!H$7:H$107,$B58) &lt;&gt;"", INDEX('Evidence střelců a nástřel'!H$7:H$107,$B58), ""), "")</f>
        <v/>
      </c>
      <c r="H58" s="19" t="str">
        <f>IF($B58&lt;&gt;"", IF(INDEX('Evidence střelců a nástřel'!I$7:I$107,$B58) &lt;&gt;"", INDEX('Evidence střelců a nástřel'!I$7:I$107,$B58), ""), "")</f>
        <v/>
      </c>
      <c r="I58" s="19" t="str">
        <f>IF($B58&lt;&gt;"", IF(INDEX('Evidence střelců a nástřel'!J$7:J$107,$B58) &lt;&gt;"", INDEX('Evidence střelců a nástřel'!J$7:J$107,$B58), ""), "")</f>
        <v/>
      </c>
      <c r="J58" s="19" t="str">
        <f>IF($B58&lt;&gt;"", IF(INDEX('Evidence střelců a nástřel'!K$7:K$107,$B58) &lt;&gt;"", INDEX('Evidence střelců a nástřel'!K$7:K$107,$B58), ""), "")</f>
        <v/>
      </c>
      <c r="K58" s="19" t="str">
        <f>IF($B58&lt;&gt;"", IF(INDEX('Evidence střelců a nástřel'!L$7:L$107,$B58) &lt;&gt;"", INDEX('Evidence střelců a nástřel'!L$7:L$107,$B58), ""), "")</f>
        <v/>
      </c>
      <c r="L58" s="19" t="str">
        <f>IF($B58&lt;&gt;"", IF(INDEX('Evidence střelců a nástřel'!M$7:M$107,$B58) &lt;&gt;"", INDEX('Evidence střelců a nástřel'!M$7:M$107,$B58), ""), "")</f>
        <v/>
      </c>
      <c r="M58" s="19" t="str">
        <f>IF($B58&lt;&gt;"", IF(INDEX('Evidence střelců a nástřel'!N$7:N$107,$B58) &lt;&gt;"", INDEX('Evidence střelců a nástřel'!N$7:N$107,$B58), ""), "")</f>
        <v/>
      </c>
      <c r="N58" s="19" t="str">
        <f>IF($B58&lt;&gt;"", IF(INDEX('Evidence střelců a nástřel'!O$7:O$107,$B58) &lt;&gt;"", INDEX('Evidence střelců a nástřel'!O$7:O$107,$B58), ""), "")</f>
        <v/>
      </c>
      <c r="O58" s="18" t="str">
        <f t="shared" si="0"/>
        <v/>
      </c>
      <c r="P58" s="19" t="str">
        <f>IF($B58&lt;&gt;"", IF(AND(INDEX('Evidence střelců a nástřel'!P$7:P$107,$B58)&lt;&gt;"", Nastavení!$B$5="NE"), INDEX('Evidence střelců a nástřel'!P$7:P$107,$B58), ""), "")</f>
        <v/>
      </c>
      <c r="Q58" s="18" t="str">
        <f>IF($B58&lt;&gt;"", IF(INDEX('Evidence střelců a nástřel'!Q$7:Q$107,$B58) &gt; 0, INDEX('Evidence střelců a nástřel'!Q$7:Q$107,$B58), ""), "")</f>
        <v/>
      </c>
      <c r="R58" s="18" t="str">
        <f t="shared" si="1"/>
        <v/>
      </c>
      <c r="S58" t="str">
        <f>IF($B58&lt;&gt;"", IF(INDEX('Evidence střelců a nástřel'!T$7:T$107,$B58) &gt; 0, INDEX('Evidence střelců a nástřel'!T$7:T$107,$B58), ""), "")</f>
        <v/>
      </c>
    </row>
    <row r="59" spans="1:19" x14ac:dyDescent="0.25">
      <c r="A59" s="18" t="str">
        <f>IF(AND($B59 &lt;&gt; "", COUNT(E59:N59) &gt; 0), INDEX('Pomocné pořadí jednotlivci'!O$7:O$107,$B59), "")</f>
        <v/>
      </c>
      <c r="B59" s="18" t="str">
        <f>IF(ISNUMBER(MATCH(ROW()-6,'Pomocné pořadí jednotlivci'!$R$7:$R$107,0)),INDEX('Evidence střelců a nástřel'!$A$7:$A$107,MATCH(ROW()-6,'Pomocné pořadí jednotlivci'!$R$7:$R$107,0),1),"")</f>
        <v/>
      </c>
      <c r="C59" s="33" t="str">
        <f>IF($B59&lt;&gt;"", IF(INDEX('Evidence střelců a nástřel'!$C$7:$C$107,$B59) = 0, "", UPPER(INDEX('Evidence střelců a nástřel'!$C$7:$C$107,$B59))),"")</f>
        <v/>
      </c>
      <c r="D59" s="80" t="str">
        <f>IF($B59&lt;&gt;"",TRIM(INDEX('Evidence střelců a nástřel'!E$7:E$107,$B59)),"")</f>
        <v/>
      </c>
      <c r="E59" s="19" t="str">
        <f>IF($B59&lt;&gt;"", IF(INDEX('Evidence střelců a nástřel'!F$7:F$107,$B59) &lt;&gt;"", INDEX('Evidence střelců a nástřel'!F$7:F$107,$B59), ""), "")</f>
        <v/>
      </c>
      <c r="F59" s="19" t="str">
        <f>IF($B59&lt;&gt;"", IF(INDEX('Evidence střelců a nástřel'!G$7:G$107,$B59) &lt;&gt;"", INDEX('Evidence střelců a nástřel'!G$7:G$107,$B59), ""), "")</f>
        <v/>
      </c>
      <c r="G59" s="19" t="str">
        <f>IF($B59&lt;&gt;"", IF(INDEX('Evidence střelců a nástřel'!H$7:H$107,$B59) &lt;&gt;"", INDEX('Evidence střelců a nástřel'!H$7:H$107,$B59), ""), "")</f>
        <v/>
      </c>
      <c r="H59" s="19" t="str">
        <f>IF($B59&lt;&gt;"", IF(INDEX('Evidence střelců a nástřel'!I$7:I$107,$B59) &lt;&gt;"", INDEX('Evidence střelců a nástřel'!I$7:I$107,$B59), ""), "")</f>
        <v/>
      </c>
      <c r="I59" s="19" t="str">
        <f>IF($B59&lt;&gt;"", IF(INDEX('Evidence střelců a nástřel'!J$7:J$107,$B59) &lt;&gt;"", INDEX('Evidence střelců a nástřel'!J$7:J$107,$B59), ""), "")</f>
        <v/>
      </c>
      <c r="J59" s="19" t="str">
        <f>IF($B59&lt;&gt;"", IF(INDEX('Evidence střelců a nástřel'!K$7:K$107,$B59) &lt;&gt;"", INDEX('Evidence střelců a nástřel'!K$7:K$107,$B59), ""), "")</f>
        <v/>
      </c>
      <c r="K59" s="19" t="str">
        <f>IF($B59&lt;&gt;"", IF(INDEX('Evidence střelců a nástřel'!L$7:L$107,$B59) &lt;&gt;"", INDEX('Evidence střelců a nástřel'!L$7:L$107,$B59), ""), "")</f>
        <v/>
      </c>
      <c r="L59" s="19" t="str">
        <f>IF($B59&lt;&gt;"", IF(INDEX('Evidence střelců a nástřel'!M$7:M$107,$B59) &lt;&gt;"", INDEX('Evidence střelců a nástřel'!M$7:M$107,$B59), ""), "")</f>
        <v/>
      </c>
      <c r="M59" s="19" t="str">
        <f>IF($B59&lt;&gt;"", IF(INDEX('Evidence střelců a nástřel'!N$7:N$107,$B59) &lt;&gt;"", INDEX('Evidence střelců a nástřel'!N$7:N$107,$B59), ""), "")</f>
        <v/>
      </c>
      <c r="N59" s="19" t="str">
        <f>IF($B59&lt;&gt;"", IF(INDEX('Evidence střelců a nástřel'!O$7:O$107,$B59) &lt;&gt;"", INDEX('Evidence střelců a nástřel'!O$7:O$107,$B59), ""), "")</f>
        <v/>
      </c>
      <c r="O59" s="18" t="str">
        <f t="shared" si="0"/>
        <v/>
      </c>
      <c r="P59" s="19" t="str">
        <f>IF($B59&lt;&gt;"", IF(AND(INDEX('Evidence střelců a nástřel'!P$7:P$107,$B59)&lt;&gt;"", Nastavení!$B$5="NE"), INDEX('Evidence střelců a nástřel'!P$7:P$107,$B59), ""), "")</f>
        <v/>
      </c>
      <c r="Q59" s="18" t="str">
        <f>IF($B59&lt;&gt;"", IF(INDEX('Evidence střelců a nástřel'!Q$7:Q$107,$B59) &gt; 0, INDEX('Evidence střelců a nástřel'!Q$7:Q$107,$B59), ""), "")</f>
        <v/>
      </c>
      <c r="R59" s="18" t="str">
        <f t="shared" si="1"/>
        <v/>
      </c>
      <c r="S59" t="str">
        <f>IF($B59&lt;&gt;"", IF(INDEX('Evidence střelců a nástřel'!T$7:T$107,$B59) &gt; 0, INDEX('Evidence střelců a nástřel'!T$7:T$107,$B59), ""), "")</f>
        <v/>
      </c>
    </row>
    <row r="60" spans="1:19" x14ac:dyDescent="0.25">
      <c r="A60" s="18" t="str">
        <f>IF(AND($B60 &lt;&gt; "", COUNT(E60:N60) &gt; 0), INDEX('Pomocné pořadí jednotlivci'!O$7:O$107,$B60), "")</f>
        <v/>
      </c>
      <c r="B60" s="18" t="str">
        <f>IF(ISNUMBER(MATCH(ROW()-6,'Pomocné pořadí jednotlivci'!$R$7:$R$107,0)),INDEX('Evidence střelců a nástřel'!$A$7:$A$107,MATCH(ROW()-6,'Pomocné pořadí jednotlivci'!$R$7:$R$107,0),1),"")</f>
        <v/>
      </c>
      <c r="C60" s="33" t="str">
        <f>IF($B60&lt;&gt;"", IF(INDEX('Evidence střelců a nástřel'!$C$7:$C$107,$B60) = 0, "", UPPER(INDEX('Evidence střelců a nástřel'!$C$7:$C$107,$B60))),"")</f>
        <v/>
      </c>
      <c r="D60" s="80" t="str">
        <f>IF($B60&lt;&gt;"",TRIM(INDEX('Evidence střelců a nástřel'!E$7:E$107,$B60)),"")</f>
        <v/>
      </c>
      <c r="E60" s="19" t="str">
        <f>IF($B60&lt;&gt;"", IF(INDEX('Evidence střelců a nástřel'!F$7:F$107,$B60) &lt;&gt;"", INDEX('Evidence střelců a nástřel'!F$7:F$107,$B60), ""), "")</f>
        <v/>
      </c>
      <c r="F60" s="19" t="str">
        <f>IF($B60&lt;&gt;"", IF(INDEX('Evidence střelců a nástřel'!G$7:G$107,$B60) &lt;&gt;"", INDEX('Evidence střelců a nástřel'!G$7:G$107,$B60), ""), "")</f>
        <v/>
      </c>
      <c r="G60" s="19" t="str">
        <f>IF($B60&lt;&gt;"", IF(INDEX('Evidence střelců a nástřel'!H$7:H$107,$B60) &lt;&gt;"", INDEX('Evidence střelců a nástřel'!H$7:H$107,$B60), ""), "")</f>
        <v/>
      </c>
      <c r="H60" s="19" t="str">
        <f>IF($B60&lt;&gt;"", IF(INDEX('Evidence střelců a nástřel'!I$7:I$107,$B60) &lt;&gt;"", INDEX('Evidence střelců a nástřel'!I$7:I$107,$B60), ""), "")</f>
        <v/>
      </c>
      <c r="I60" s="19" t="str">
        <f>IF($B60&lt;&gt;"", IF(INDEX('Evidence střelců a nástřel'!J$7:J$107,$B60) &lt;&gt;"", INDEX('Evidence střelců a nástřel'!J$7:J$107,$B60), ""), "")</f>
        <v/>
      </c>
      <c r="J60" s="19" t="str">
        <f>IF($B60&lt;&gt;"", IF(INDEX('Evidence střelců a nástřel'!K$7:K$107,$B60) &lt;&gt;"", INDEX('Evidence střelců a nástřel'!K$7:K$107,$B60), ""), "")</f>
        <v/>
      </c>
      <c r="K60" s="19" t="str">
        <f>IF($B60&lt;&gt;"", IF(INDEX('Evidence střelců a nástřel'!L$7:L$107,$B60) &lt;&gt;"", INDEX('Evidence střelců a nástřel'!L$7:L$107,$B60), ""), "")</f>
        <v/>
      </c>
      <c r="L60" s="19" t="str">
        <f>IF($B60&lt;&gt;"", IF(INDEX('Evidence střelců a nástřel'!M$7:M$107,$B60) &lt;&gt;"", INDEX('Evidence střelců a nástřel'!M$7:M$107,$B60), ""), "")</f>
        <v/>
      </c>
      <c r="M60" s="19" t="str">
        <f>IF($B60&lt;&gt;"", IF(INDEX('Evidence střelců a nástřel'!N$7:N$107,$B60) &lt;&gt;"", INDEX('Evidence střelců a nástřel'!N$7:N$107,$B60), ""), "")</f>
        <v/>
      </c>
      <c r="N60" s="19" t="str">
        <f>IF($B60&lt;&gt;"", IF(INDEX('Evidence střelců a nástřel'!O$7:O$107,$B60) &lt;&gt;"", INDEX('Evidence střelců a nástřel'!O$7:O$107,$B60), ""), "")</f>
        <v/>
      </c>
      <c r="O60" s="18" t="str">
        <f t="shared" si="0"/>
        <v/>
      </c>
      <c r="P60" s="19" t="str">
        <f>IF($B60&lt;&gt;"", IF(AND(INDEX('Evidence střelců a nástřel'!P$7:P$107,$B60)&lt;&gt;"", Nastavení!$B$5="NE"), INDEX('Evidence střelců a nástřel'!P$7:P$107,$B60), ""), "")</f>
        <v/>
      </c>
      <c r="Q60" s="18" t="str">
        <f>IF($B60&lt;&gt;"", IF(INDEX('Evidence střelců a nástřel'!Q$7:Q$107,$B60) &gt; 0, INDEX('Evidence střelců a nástřel'!Q$7:Q$107,$B60), ""), "")</f>
        <v/>
      </c>
      <c r="R60" s="18" t="str">
        <f t="shared" si="1"/>
        <v/>
      </c>
      <c r="S60" t="str">
        <f>IF($B60&lt;&gt;"", IF(INDEX('Evidence střelců a nástřel'!T$7:T$107,$B60) &gt; 0, INDEX('Evidence střelců a nástřel'!T$7:T$107,$B60), ""), "")</f>
        <v/>
      </c>
    </row>
    <row r="61" spans="1:19" x14ac:dyDescent="0.25">
      <c r="A61" s="18" t="str">
        <f>IF(AND($B61 &lt;&gt; "", COUNT(E61:N61) &gt; 0), INDEX('Pomocné pořadí jednotlivci'!O$7:O$107,$B61), "")</f>
        <v/>
      </c>
      <c r="B61" s="18" t="str">
        <f>IF(ISNUMBER(MATCH(ROW()-6,'Pomocné pořadí jednotlivci'!$R$7:$R$107,0)),INDEX('Evidence střelců a nástřel'!$A$7:$A$107,MATCH(ROW()-6,'Pomocné pořadí jednotlivci'!$R$7:$R$107,0),1),"")</f>
        <v/>
      </c>
      <c r="C61" s="33" t="str">
        <f>IF($B61&lt;&gt;"", IF(INDEX('Evidence střelců a nástřel'!$C$7:$C$107,$B61) = 0, "", UPPER(INDEX('Evidence střelců a nástřel'!$C$7:$C$107,$B61))),"")</f>
        <v/>
      </c>
      <c r="D61" s="80" t="str">
        <f>IF($B61&lt;&gt;"",TRIM(INDEX('Evidence střelců a nástřel'!E$7:E$107,$B61)),"")</f>
        <v/>
      </c>
      <c r="E61" s="19" t="str">
        <f>IF($B61&lt;&gt;"", IF(INDEX('Evidence střelců a nástřel'!F$7:F$107,$B61) &lt;&gt;"", INDEX('Evidence střelců a nástřel'!F$7:F$107,$B61), ""), "")</f>
        <v/>
      </c>
      <c r="F61" s="19" t="str">
        <f>IF($B61&lt;&gt;"", IF(INDEX('Evidence střelců a nástřel'!G$7:G$107,$B61) &lt;&gt;"", INDEX('Evidence střelců a nástřel'!G$7:G$107,$B61), ""), "")</f>
        <v/>
      </c>
      <c r="G61" s="19" t="str">
        <f>IF($B61&lt;&gt;"", IF(INDEX('Evidence střelců a nástřel'!H$7:H$107,$B61) &lt;&gt;"", INDEX('Evidence střelců a nástřel'!H$7:H$107,$B61), ""), "")</f>
        <v/>
      </c>
      <c r="H61" s="19" t="str">
        <f>IF($B61&lt;&gt;"", IF(INDEX('Evidence střelců a nástřel'!I$7:I$107,$B61) &lt;&gt;"", INDEX('Evidence střelců a nástřel'!I$7:I$107,$B61), ""), "")</f>
        <v/>
      </c>
      <c r="I61" s="19" t="str">
        <f>IF($B61&lt;&gt;"", IF(INDEX('Evidence střelců a nástřel'!J$7:J$107,$B61) &lt;&gt;"", INDEX('Evidence střelců a nástřel'!J$7:J$107,$B61), ""), "")</f>
        <v/>
      </c>
      <c r="J61" s="19" t="str">
        <f>IF($B61&lt;&gt;"", IF(INDEX('Evidence střelců a nástřel'!K$7:K$107,$B61) &lt;&gt;"", INDEX('Evidence střelců a nástřel'!K$7:K$107,$B61), ""), "")</f>
        <v/>
      </c>
      <c r="K61" s="19" t="str">
        <f>IF($B61&lt;&gt;"", IF(INDEX('Evidence střelců a nástřel'!L$7:L$107,$B61) &lt;&gt;"", INDEX('Evidence střelců a nástřel'!L$7:L$107,$B61), ""), "")</f>
        <v/>
      </c>
      <c r="L61" s="19" t="str">
        <f>IF($B61&lt;&gt;"", IF(INDEX('Evidence střelců a nástřel'!M$7:M$107,$B61) &lt;&gt;"", INDEX('Evidence střelců a nástřel'!M$7:M$107,$B61), ""), "")</f>
        <v/>
      </c>
      <c r="M61" s="19" t="str">
        <f>IF($B61&lt;&gt;"", IF(INDEX('Evidence střelců a nástřel'!N$7:N$107,$B61) &lt;&gt;"", INDEX('Evidence střelců a nástřel'!N$7:N$107,$B61), ""), "")</f>
        <v/>
      </c>
      <c r="N61" s="19" t="str">
        <f>IF($B61&lt;&gt;"", IF(INDEX('Evidence střelců a nástřel'!O$7:O$107,$B61) &lt;&gt;"", INDEX('Evidence střelců a nástřel'!O$7:O$107,$B61), ""), "")</f>
        <v/>
      </c>
      <c r="O61" s="18" t="str">
        <f t="shared" si="0"/>
        <v/>
      </c>
      <c r="P61" s="19" t="str">
        <f>IF($B61&lt;&gt;"", IF(AND(INDEX('Evidence střelců a nástřel'!P$7:P$107,$B61)&lt;&gt;"", Nastavení!$B$5="NE"), INDEX('Evidence střelců a nástřel'!P$7:P$107,$B61), ""), "")</f>
        <v/>
      </c>
      <c r="Q61" s="18" t="str">
        <f>IF($B61&lt;&gt;"", IF(INDEX('Evidence střelců a nástřel'!Q$7:Q$107,$B61) &gt; 0, INDEX('Evidence střelců a nástřel'!Q$7:Q$107,$B61), ""), "")</f>
        <v/>
      </c>
      <c r="R61" s="18" t="str">
        <f t="shared" si="1"/>
        <v/>
      </c>
      <c r="S61" t="str">
        <f>IF($B61&lt;&gt;"", IF(INDEX('Evidence střelců a nástřel'!T$7:T$107,$B61) &gt; 0, INDEX('Evidence střelců a nástřel'!T$7:T$107,$B61), ""), "")</f>
        <v/>
      </c>
    </row>
    <row r="62" spans="1:19" x14ac:dyDescent="0.25">
      <c r="A62" s="18" t="str">
        <f>IF(AND($B62 &lt;&gt; "", COUNT(E62:N62) &gt; 0), INDEX('Pomocné pořadí jednotlivci'!O$7:O$107,$B62), "")</f>
        <v/>
      </c>
      <c r="B62" s="18" t="str">
        <f>IF(ISNUMBER(MATCH(ROW()-6,'Pomocné pořadí jednotlivci'!$R$7:$R$107,0)),INDEX('Evidence střelců a nástřel'!$A$7:$A$107,MATCH(ROW()-6,'Pomocné pořadí jednotlivci'!$R$7:$R$107,0),1),"")</f>
        <v/>
      </c>
      <c r="C62" s="33" t="str">
        <f>IF($B62&lt;&gt;"", IF(INDEX('Evidence střelců a nástřel'!$C$7:$C$107,$B62) = 0, "", UPPER(INDEX('Evidence střelců a nástřel'!$C$7:$C$107,$B62))),"")</f>
        <v/>
      </c>
      <c r="D62" s="80" t="str">
        <f>IF($B62&lt;&gt;"",TRIM(INDEX('Evidence střelců a nástřel'!E$7:E$107,$B62)),"")</f>
        <v/>
      </c>
      <c r="E62" s="19" t="str">
        <f>IF($B62&lt;&gt;"", IF(INDEX('Evidence střelců a nástřel'!F$7:F$107,$B62) &lt;&gt;"", INDEX('Evidence střelců a nástřel'!F$7:F$107,$B62), ""), "")</f>
        <v/>
      </c>
      <c r="F62" s="19" t="str">
        <f>IF($B62&lt;&gt;"", IF(INDEX('Evidence střelců a nástřel'!G$7:G$107,$B62) &lt;&gt;"", INDEX('Evidence střelců a nástřel'!G$7:G$107,$B62), ""), "")</f>
        <v/>
      </c>
      <c r="G62" s="19" t="str">
        <f>IF($B62&lt;&gt;"", IF(INDEX('Evidence střelců a nástřel'!H$7:H$107,$B62) &lt;&gt;"", INDEX('Evidence střelců a nástřel'!H$7:H$107,$B62), ""), "")</f>
        <v/>
      </c>
      <c r="H62" s="19" t="str">
        <f>IF($B62&lt;&gt;"", IF(INDEX('Evidence střelců a nástřel'!I$7:I$107,$B62) &lt;&gt;"", INDEX('Evidence střelců a nástřel'!I$7:I$107,$B62), ""), "")</f>
        <v/>
      </c>
      <c r="I62" s="19" t="str">
        <f>IF($B62&lt;&gt;"", IF(INDEX('Evidence střelců a nástřel'!J$7:J$107,$B62) &lt;&gt;"", INDEX('Evidence střelců a nástřel'!J$7:J$107,$B62), ""), "")</f>
        <v/>
      </c>
      <c r="J62" s="19" t="str">
        <f>IF($B62&lt;&gt;"", IF(INDEX('Evidence střelců a nástřel'!K$7:K$107,$B62) &lt;&gt;"", INDEX('Evidence střelců a nástřel'!K$7:K$107,$B62), ""), "")</f>
        <v/>
      </c>
      <c r="K62" s="19" t="str">
        <f>IF($B62&lt;&gt;"", IF(INDEX('Evidence střelců a nástřel'!L$7:L$107,$B62) &lt;&gt;"", INDEX('Evidence střelců a nástřel'!L$7:L$107,$B62), ""), "")</f>
        <v/>
      </c>
      <c r="L62" s="19" t="str">
        <f>IF($B62&lt;&gt;"", IF(INDEX('Evidence střelců a nástřel'!M$7:M$107,$B62) &lt;&gt;"", INDEX('Evidence střelců a nástřel'!M$7:M$107,$B62), ""), "")</f>
        <v/>
      </c>
      <c r="M62" s="19" t="str">
        <f>IF($B62&lt;&gt;"", IF(INDEX('Evidence střelců a nástřel'!N$7:N$107,$B62) &lt;&gt;"", INDEX('Evidence střelců a nástřel'!N$7:N$107,$B62), ""), "")</f>
        <v/>
      </c>
      <c r="N62" s="19" t="str">
        <f>IF($B62&lt;&gt;"", IF(INDEX('Evidence střelců a nástřel'!O$7:O$107,$B62) &lt;&gt;"", INDEX('Evidence střelců a nástřel'!O$7:O$107,$B62), ""), "")</f>
        <v/>
      </c>
      <c r="O62" s="18" t="str">
        <f t="shared" si="0"/>
        <v/>
      </c>
      <c r="P62" s="19" t="str">
        <f>IF($B62&lt;&gt;"", IF(AND(INDEX('Evidence střelců a nástřel'!P$7:P$107,$B62)&lt;&gt;"", Nastavení!$B$5="NE"), INDEX('Evidence střelců a nástřel'!P$7:P$107,$B62), ""), "")</f>
        <v/>
      </c>
      <c r="Q62" s="18" t="str">
        <f>IF($B62&lt;&gt;"", IF(INDEX('Evidence střelců a nástřel'!Q$7:Q$107,$B62) &gt; 0, INDEX('Evidence střelců a nástřel'!Q$7:Q$107,$B62), ""), "")</f>
        <v/>
      </c>
      <c r="R62" s="18" t="str">
        <f t="shared" si="1"/>
        <v/>
      </c>
      <c r="S62" t="str">
        <f>IF($B62&lt;&gt;"", IF(INDEX('Evidence střelců a nástřel'!T$7:T$107,$B62) &gt; 0, INDEX('Evidence střelců a nástřel'!T$7:T$107,$B62), ""), "")</f>
        <v/>
      </c>
    </row>
    <row r="63" spans="1:19" x14ac:dyDescent="0.25">
      <c r="A63" s="18" t="str">
        <f>IF(AND($B63 &lt;&gt; "", COUNT(E63:N63) &gt; 0), INDEX('Pomocné pořadí jednotlivci'!O$7:O$107,$B63), "")</f>
        <v/>
      </c>
      <c r="B63" s="18" t="str">
        <f>IF(ISNUMBER(MATCH(ROW()-6,'Pomocné pořadí jednotlivci'!$R$7:$R$107,0)),INDEX('Evidence střelců a nástřel'!$A$7:$A$107,MATCH(ROW()-6,'Pomocné pořadí jednotlivci'!$R$7:$R$107,0),1),"")</f>
        <v/>
      </c>
      <c r="C63" s="33" t="str">
        <f>IF($B63&lt;&gt;"", IF(INDEX('Evidence střelců a nástřel'!$C$7:$C$107,$B63) = 0, "", UPPER(INDEX('Evidence střelců a nástřel'!$C$7:$C$107,$B63))),"")</f>
        <v/>
      </c>
      <c r="D63" s="80" t="str">
        <f>IF($B63&lt;&gt;"",TRIM(INDEX('Evidence střelců a nástřel'!E$7:E$107,$B63)),"")</f>
        <v/>
      </c>
      <c r="E63" s="19" t="str">
        <f>IF($B63&lt;&gt;"", IF(INDEX('Evidence střelců a nástřel'!F$7:F$107,$B63) &lt;&gt;"", INDEX('Evidence střelců a nástřel'!F$7:F$107,$B63), ""), "")</f>
        <v/>
      </c>
      <c r="F63" s="19" t="str">
        <f>IF($B63&lt;&gt;"", IF(INDEX('Evidence střelců a nástřel'!G$7:G$107,$B63) &lt;&gt;"", INDEX('Evidence střelců a nástřel'!G$7:G$107,$B63), ""), "")</f>
        <v/>
      </c>
      <c r="G63" s="19" t="str">
        <f>IF($B63&lt;&gt;"", IF(INDEX('Evidence střelců a nástřel'!H$7:H$107,$B63) &lt;&gt;"", INDEX('Evidence střelců a nástřel'!H$7:H$107,$B63), ""), "")</f>
        <v/>
      </c>
      <c r="H63" s="19" t="str">
        <f>IF($B63&lt;&gt;"", IF(INDEX('Evidence střelců a nástřel'!I$7:I$107,$B63) &lt;&gt;"", INDEX('Evidence střelců a nástřel'!I$7:I$107,$B63), ""), "")</f>
        <v/>
      </c>
      <c r="I63" s="19" t="str">
        <f>IF($B63&lt;&gt;"", IF(INDEX('Evidence střelců a nástřel'!J$7:J$107,$B63) &lt;&gt;"", INDEX('Evidence střelců a nástřel'!J$7:J$107,$B63), ""), "")</f>
        <v/>
      </c>
      <c r="J63" s="19" t="str">
        <f>IF($B63&lt;&gt;"", IF(INDEX('Evidence střelců a nástřel'!K$7:K$107,$B63) &lt;&gt;"", INDEX('Evidence střelců a nástřel'!K$7:K$107,$B63), ""), "")</f>
        <v/>
      </c>
      <c r="K63" s="19" t="str">
        <f>IF($B63&lt;&gt;"", IF(INDEX('Evidence střelců a nástřel'!L$7:L$107,$B63) &lt;&gt;"", INDEX('Evidence střelců a nástřel'!L$7:L$107,$B63), ""), "")</f>
        <v/>
      </c>
      <c r="L63" s="19" t="str">
        <f>IF($B63&lt;&gt;"", IF(INDEX('Evidence střelců a nástřel'!M$7:M$107,$B63) &lt;&gt;"", INDEX('Evidence střelců a nástřel'!M$7:M$107,$B63), ""), "")</f>
        <v/>
      </c>
      <c r="M63" s="19" t="str">
        <f>IF($B63&lt;&gt;"", IF(INDEX('Evidence střelců a nástřel'!N$7:N$107,$B63) &lt;&gt;"", INDEX('Evidence střelců a nástřel'!N$7:N$107,$B63), ""), "")</f>
        <v/>
      </c>
      <c r="N63" s="19" t="str">
        <f>IF($B63&lt;&gt;"", IF(INDEX('Evidence střelců a nástřel'!O$7:O$107,$B63) &lt;&gt;"", INDEX('Evidence střelců a nástřel'!O$7:O$107,$B63), ""), "")</f>
        <v/>
      </c>
      <c r="O63" s="18" t="str">
        <f t="shared" si="0"/>
        <v/>
      </c>
      <c r="P63" s="19" t="str">
        <f>IF($B63&lt;&gt;"", IF(AND(INDEX('Evidence střelců a nástřel'!P$7:P$107,$B63)&lt;&gt;"", Nastavení!$B$5="NE"), INDEX('Evidence střelců a nástřel'!P$7:P$107,$B63), ""), "")</f>
        <v/>
      </c>
      <c r="Q63" s="18" t="str">
        <f>IF($B63&lt;&gt;"", IF(INDEX('Evidence střelců a nástřel'!Q$7:Q$107,$B63) &gt; 0, INDEX('Evidence střelců a nástřel'!Q$7:Q$107,$B63), ""), "")</f>
        <v/>
      </c>
      <c r="R63" s="18" t="str">
        <f t="shared" si="1"/>
        <v/>
      </c>
      <c r="S63" t="str">
        <f>IF($B63&lt;&gt;"", IF(INDEX('Evidence střelců a nástřel'!T$7:T$107,$B63) &gt; 0, INDEX('Evidence střelců a nástřel'!T$7:T$107,$B63), ""), "")</f>
        <v/>
      </c>
    </row>
    <row r="64" spans="1:19" x14ac:dyDescent="0.25">
      <c r="A64" s="18" t="str">
        <f>IF(AND($B64 &lt;&gt; "", COUNT(E64:N64) &gt; 0), INDEX('Pomocné pořadí jednotlivci'!O$7:O$107,$B64), "")</f>
        <v/>
      </c>
      <c r="B64" s="18" t="str">
        <f>IF(ISNUMBER(MATCH(ROW()-6,'Pomocné pořadí jednotlivci'!$R$7:$R$107,0)),INDEX('Evidence střelců a nástřel'!$A$7:$A$107,MATCH(ROW()-6,'Pomocné pořadí jednotlivci'!$R$7:$R$107,0),1),"")</f>
        <v/>
      </c>
      <c r="C64" s="33" t="str">
        <f>IF($B64&lt;&gt;"", IF(INDEX('Evidence střelců a nástřel'!$C$7:$C$107,$B64) = 0, "", UPPER(INDEX('Evidence střelců a nástřel'!$C$7:$C$107,$B64))),"")</f>
        <v/>
      </c>
      <c r="D64" s="80" t="str">
        <f>IF($B64&lt;&gt;"",TRIM(INDEX('Evidence střelců a nástřel'!E$7:E$107,$B64)),"")</f>
        <v/>
      </c>
      <c r="E64" s="19" t="str">
        <f>IF($B64&lt;&gt;"", IF(INDEX('Evidence střelců a nástřel'!F$7:F$107,$B64) &lt;&gt;"", INDEX('Evidence střelců a nástřel'!F$7:F$107,$B64), ""), "")</f>
        <v/>
      </c>
      <c r="F64" s="19" t="str">
        <f>IF($B64&lt;&gt;"", IF(INDEX('Evidence střelců a nástřel'!G$7:G$107,$B64) &lt;&gt;"", INDEX('Evidence střelců a nástřel'!G$7:G$107,$B64), ""), "")</f>
        <v/>
      </c>
      <c r="G64" s="19" t="str">
        <f>IF($B64&lt;&gt;"", IF(INDEX('Evidence střelců a nástřel'!H$7:H$107,$B64) &lt;&gt;"", INDEX('Evidence střelců a nástřel'!H$7:H$107,$B64), ""), "")</f>
        <v/>
      </c>
      <c r="H64" s="19" t="str">
        <f>IF($B64&lt;&gt;"", IF(INDEX('Evidence střelců a nástřel'!I$7:I$107,$B64) &lt;&gt;"", INDEX('Evidence střelců a nástřel'!I$7:I$107,$B64), ""), "")</f>
        <v/>
      </c>
      <c r="I64" s="19" t="str">
        <f>IF($B64&lt;&gt;"", IF(INDEX('Evidence střelců a nástřel'!J$7:J$107,$B64) &lt;&gt;"", INDEX('Evidence střelců a nástřel'!J$7:J$107,$B64), ""), "")</f>
        <v/>
      </c>
      <c r="J64" s="19" t="str">
        <f>IF($B64&lt;&gt;"", IF(INDEX('Evidence střelců a nástřel'!K$7:K$107,$B64) &lt;&gt;"", INDEX('Evidence střelců a nástřel'!K$7:K$107,$B64), ""), "")</f>
        <v/>
      </c>
      <c r="K64" s="19" t="str">
        <f>IF($B64&lt;&gt;"", IF(INDEX('Evidence střelců a nástřel'!L$7:L$107,$B64) &lt;&gt;"", INDEX('Evidence střelců a nástřel'!L$7:L$107,$B64), ""), "")</f>
        <v/>
      </c>
      <c r="L64" s="19" t="str">
        <f>IF($B64&lt;&gt;"", IF(INDEX('Evidence střelců a nástřel'!M$7:M$107,$B64) &lt;&gt;"", INDEX('Evidence střelců a nástřel'!M$7:M$107,$B64), ""), "")</f>
        <v/>
      </c>
      <c r="M64" s="19" t="str">
        <f>IF($B64&lt;&gt;"", IF(INDEX('Evidence střelců a nástřel'!N$7:N$107,$B64) &lt;&gt;"", INDEX('Evidence střelců a nástřel'!N$7:N$107,$B64), ""), "")</f>
        <v/>
      </c>
      <c r="N64" s="19" t="str">
        <f>IF($B64&lt;&gt;"", IF(INDEX('Evidence střelců a nástřel'!O$7:O$107,$B64) &lt;&gt;"", INDEX('Evidence střelců a nástřel'!O$7:O$107,$B64), ""), "")</f>
        <v/>
      </c>
      <c r="O64" s="18" t="str">
        <f t="shared" si="0"/>
        <v/>
      </c>
      <c r="P64" s="19" t="str">
        <f>IF($B64&lt;&gt;"", IF(AND(INDEX('Evidence střelců a nástřel'!P$7:P$107,$B64)&lt;&gt;"", Nastavení!$B$5="NE"), INDEX('Evidence střelců a nástřel'!P$7:P$107,$B64), ""), "")</f>
        <v/>
      </c>
      <c r="Q64" s="18" t="str">
        <f>IF($B64&lt;&gt;"", IF(INDEX('Evidence střelců a nástřel'!Q$7:Q$107,$B64) &gt; 0, INDEX('Evidence střelců a nástřel'!Q$7:Q$107,$B64), ""), "")</f>
        <v/>
      </c>
      <c r="R64" s="18" t="str">
        <f t="shared" si="1"/>
        <v/>
      </c>
      <c r="S64" t="str">
        <f>IF($B64&lt;&gt;"", IF(INDEX('Evidence střelců a nástřel'!T$7:T$107,$B64) &gt; 0, INDEX('Evidence střelců a nástřel'!T$7:T$107,$B64), ""), "")</f>
        <v/>
      </c>
    </row>
    <row r="65" spans="1:19" x14ac:dyDescent="0.25">
      <c r="A65" s="18" t="str">
        <f>IF(AND($B65 &lt;&gt; "", COUNT(E65:N65) &gt; 0), INDEX('Pomocné pořadí jednotlivci'!O$7:O$107,$B65), "")</f>
        <v/>
      </c>
      <c r="B65" s="18" t="str">
        <f>IF(ISNUMBER(MATCH(ROW()-6,'Pomocné pořadí jednotlivci'!$R$7:$R$107,0)),INDEX('Evidence střelců a nástřel'!$A$7:$A$107,MATCH(ROW()-6,'Pomocné pořadí jednotlivci'!$R$7:$R$107,0),1),"")</f>
        <v/>
      </c>
      <c r="C65" s="33" t="str">
        <f>IF($B65&lt;&gt;"", IF(INDEX('Evidence střelců a nástřel'!$C$7:$C$107,$B65) = 0, "", UPPER(INDEX('Evidence střelců a nástřel'!$C$7:$C$107,$B65))),"")</f>
        <v/>
      </c>
      <c r="D65" s="80" t="str">
        <f>IF($B65&lt;&gt;"",TRIM(INDEX('Evidence střelců a nástřel'!E$7:E$107,$B65)),"")</f>
        <v/>
      </c>
      <c r="E65" s="19" t="str">
        <f>IF($B65&lt;&gt;"", IF(INDEX('Evidence střelců a nástřel'!F$7:F$107,$B65) &lt;&gt;"", INDEX('Evidence střelců a nástřel'!F$7:F$107,$B65), ""), "")</f>
        <v/>
      </c>
      <c r="F65" s="19" t="str">
        <f>IF($B65&lt;&gt;"", IF(INDEX('Evidence střelců a nástřel'!G$7:G$107,$B65) &lt;&gt;"", INDEX('Evidence střelců a nástřel'!G$7:G$107,$B65), ""), "")</f>
        <v/>
      </c>
      <c r="G65" s="19" t="str">
        <f>IF($B65&lt;&gt;"", IF(INDEX('Evidence střelců a nástřel'!H$7:H$107,$B65) &lt;&gt;"", INDEX('Evidence střelců a nástřel'!H$7:H$107,$B65), ""), "")</f>
        <v/>
      </c>
      <c r="H65" s="19" t="str">
        <f>IF($B65&lt;&gt;"", IF(INDEX('Evidence střelců a nástřel'!I$7:I$107,$B65) &lt;&gt;"", INDEX('Evidence střelců a nástřel'!I$7:I$107,$B65), ""), "")</f>
        <v/>
      </c>
      <c r="I65" s="19" t="str">
        <f>IF($B65&lt;&gt;"", IF(INDEX('Evidence střelců a nástřel'!J$7:J$107,$B65) &lt;&gt;"", INDEX('Evidence střelců a nástřel'!J$7:J$107,$B65), ""), "")</f>
        <v/>
      </c>
      <c r="J65" s="19" t="str">
        <f>IF($B65&lt;&gt;"", IF(INDEX('Evidence střelců a nástřel'!K$7:K$107,$B65) &lt;&gt;"", INDEX('Evidence střelců a nástřel'!K$7:K$107,$B65), ""), "")</f>
        <v/>
      </c>
      <c r="K65" s="19" t="str">
        <f>IF($B65&lt;&gt;"", IF(INDEX('Evidence střelců a nástřel'!L$7:L$107,$B65) &lt;&gt;"", INDEX('Evidence střelců a nástřel'!L$7:L$107,$B65), ""), "")</f>
        <v/>
      </c>
      <c r="L65" s="19" t="str">
        <f>IF($B65&lt;&gt;"", IF(INDEX('Evidence střelců a nástřel'!M$7:M$107,$B65) &lt;&gt;"", INDEX('Evidence střelců a nástřel'!M$7:M$107,$B65), ""), "")</f>
        <v/>
      </c>
      <c r="M65" s="19" t="str">
        <f>IF($B65&lt;&gt;"", IF(INDEX('Evidence střelců a nástřel'!N$7:N$107,$B65) &lt;&gt;"", INDEX('Evidence střelců a nástřel'!N$7:N$107,$B65), ""), "")</f>
        <v/>
      </c>
      <c r="N65" s="19" t="str">
        <f>IF($B65&lt;&gt;"", IF(INDEX('Evidence střelců a nástřel'!O$7:O$107,$B65) &lt;&gt;"", INDEX('Evidence střelců a nástřel'!O$7:O$107,$B65), ""), "")</f>
        <v/>
      </c>
      <c r="O65" s="18" t="str">
        <f t="shared" si="0"/>
        <v/>
      </c>
      <c r="P65" s="19" t="str">
        <f>IF($B65&lt;&gt;"", IF(AND(INDEX('Evidence střelců a nástřel'!P$7:P$107,$B65)&lt;&gt;"", Nastavení!$B$5="NE"), INDEX('Evidence střelců a nástřel'!P$7:P$107,$B65), ""), "")</f>
        <v/>
      </c>
      <c r="Q65" s="18" t="str">
        <f>IF($B65&lt;&gt;"", IF(INDEX('Evidence střelců a nástřel'!Q$7:Q$107,$B65) &gt; 0, INDEX('Evidence střelců a nástřel'!Q$7:Q$107,$B65), ""), "")</f>
        <v/>
      </c>
      <c r="R65" s="18" t="str">
        <f t="shared" si="1"/>
        <v/>
      </c>
      <c r="S65" t="str">
        <f>IF($B65&lt;&gt;"", IF(INDEX('Evidence střelců a nástřel'!T$7:T$107,$B65) &gt; 0, INDEX('Evidence střelců a nástřel'!T$7:T$107,$B65), ""), "")</f>
        <v/>
      </c>
    </row>
    <row r="66" spans="1:19" x14ac:dyDescent="0.25">
      <c r="A66" s="18" t="str">
        <f>IF(AND($B66 &lt;&gt; "", COUNT(E66:N66) &gt; 0), INDEX('Pomocné pořadí jednotlivci'!O$7:O$107,$B66), "")</f>
        <v/>
      </c>
      <c r="B66" s="18" t="str">
        <f>IF(ISNUMBER(MATCH(ROW()-6,'Pomocné pořadí jednotlivci'!$R$7:$R$107,0)),INDEX('Evidence střelců a nástřel'!$A$7:$A$107,MATCH(ROW()-6,'Pomocné pořadí jednotlivci'!$R$7:$R$107,0),1),"")</f>
        <v/>
      </c>
      <c r="C66" s="33" t="str">
        <f>IF($B66&lt;&gt;"", IF(INDEX('Evidence střelců a nástřel'!$C$7:$C$107,$B66) = 0, "", UPPER(INDEX('Evidence střelců a nástřel'!$C$7:$C$107,$B66))),"")</f>
        <v/>
      </c>
      <c r="D66" s="80" t="str">
        <f>IF($B66&lt;&gt;"",TRIM(INDEX('Evidence střelců a nástřel'!E$7:E$107,$B66)),"")</f>
        <v/>
      </c>
      <c r="E66" s="19" t="str">
        <f>IF($B66&lt;&gt;"", IF(INDEX('Evidence střelců a nástřel'!F$7:F$107,$B66) &lt;&gt;"", INDEX('Evidence střelců a nástřel'!F$7:F$107,$B66), ""), "")</f>
        <v/>
      </c>
      <c r="F66" s="19" t="str">
        <f>IF($B66&lt;&gt;"", IF(INDEX('Evidence střelců a nástřel'!G$7:G$107,$B66) &lt;&gt;"", INDEX('Evidence střelců a nástřel'!G$7:G$107,$B66), ""), "")</f>
        <v/>
      </c>
      <c r="G66" s="19" t="str">
        <f>IF($B66&lt;&gt;"", IF(INDEX('Evidence střelců a nástřel'!H$7:H$107,$B66) &lt;&gt;"", INDEX('Evidence střelců a nástřel'!H$7:H$107,$B66), ""), "")</f>
        <v/>
      </c>
      <c r="H66" s="19" t="str">
        <f>IF($B66&lt;&gt;"", IF(INDEX('Evidence střelců a nástřel'!I$7:I$107,$B66) &lt;&gt;"", INDEX('Evidence střelců a nástřel'!I$7:I$107,$B66), ""), "")</f>
        <v/>
      </c>
      <c r="I66" s="19" t="str">
        <f>IF($B66&lt;&gt;"", IF(INDEX('Evidence střelců a nástřel'!J$7:J$107,$B66) &lt;&gt;"", INDEX('Evidence střelců a nástřel'!J$7:J$107,$B66), ""), "")</f>
        <v/>
      </c>
      <c r="J66" s="19" t="str">
        <f>IF($B66&lt;&gt;"", IF(INDEX('Evidence střelců a nástřel'!K$7:K$107,$B66) &lt;&gt;"", INDEX('Evidence střelců a nástřel'!K$7:K$107,$B66), ""), "")</f>
        <v/>
      </c>
      <c r="K66" s="19" t="str">
        <f>IF($B66&lt;&gt;"", IF(INDEX('Evidence střelců a nástřel'!L$7:L$107,$B66) &lt;&gt;"", INDEX('Evidence střelců a nástřel'!L$7:L$107,$B66), ""), "")</f>
        <v/>
      </c>
      <c r="L66" s="19" t="str">
        <f>IF($B66&lt;&gt;"", IF(INDEX('Evidence střelců a nástřel'!M$7:M$107,$B66) &lt;&gt;"", INDEX('Evidence střelců a nástřel'!M$7:M$107,$B66), ""), "")</f>
        <v/>
      </c>
      <c r="M66" s="19" t="str">
        <f>IF($B66&lt;&gt;"", IF(INDEX('Evidence střelců a nástřel'!N$7:N$107,$B66) &lt;&gt;"", INDEX('Evidence střelců a nástřel'!N$7:N$107,$B66), ""), "")</f>
        <v/>
      </c>
      <c r="N66" s="19" t="str">
        <f>IF($B66&lt;&gt;"", IF(INDEX('Evidence střelců a nástřel'!O$7:O$107,$B66) &lt;&gt;"", INDEX('Evidence střelců a nástřel'!O$7:O$107,$B66), ""), "")</f>
        <v/>
      </c>
      <c r="O66" s="18" t="str">
        <f t="shared" si="0"/>
        <v/>
      </c>
      <c r="P66" s="19" t="str">
        <f>IF($B66&lt;&gt;"", IF(AND(INDEX('Evidence střelců a nástřel'!P$7:P$107,$B66)&lt;&gt;"", Nastavení!$B$5="NE"), INDEX('Evidence střelců a nástřel'!P$7:P$107,$B66), ""), "")</f>
        <v/>
      </c>
      <c r="Q66" s="18" t="str">
        <f>IF($B66&lt;&gt;"", IF(INDEX('Evidence střelců a nástřel'!Q$7:Q$107,$B66) &gt; 0, INDEX('Evidence střelců a nástřel'!Q$7:Q$107,$B66), ""), "")</f>
        <v/>
      </c>
      <c r="R66" s="18" t="str">
        <f t="shared" si="1"/>
        <v/>
      </c>
      <c r="S66" t="str">
        <f>IF($B66&lt;&gt;"", IF(INDEX('Evidence střelců a nástřel'!T$7:T$107,$B66) &gt; 0, INDEX('Evidence střelců a nástřel'!T$7:T$107,$B66), ""), "")</f>
        <v/>
      </c>
    </row>
    <row r="67" spans="1:19" x14ac:dyDescent="0.25">
      <c r="A67" s="18" t="str">
        <f>IF(AND($B67 &lt;&gt; "", COUNT(E67:N67) &gt; 0), INDEX('Pomocné pořadí jednotlivci'!O$7:O$107,$B67), "")</f>
        <v/>
      </c>
      <c r="B67" s="18" t="str">
        <f>IF(ISNUMBER(MATCH(ROW()-6,'Pomocné pořadí jednotlivci'!$R$7:$R$107,0)),INDEX('Evidence střelců a nástřel'!$A$7:$A$107,MATCH(ROW()-6,'Pomocné pořadí jednotlivci'!$R$7:$R$107,0),1),"")</f>
        <v/>
      </c>
      <c r="C67" s="33" t="str">
        <f>IF($B67&lt;&gt;"", IF(INDEX('Evidence střelců a nástřel'!$C$7:$C$107,$B67) = 0, "", UPPER(INDEX('Evidence střelců a nástřel'!$C$7:$C$107,$B67))),"")</f>
        <v/>
      </c>
      <c r="D67" s="80" t="str">
        <f>IF($B67&lt;&gt;"",TRIM(INDEX('Evidence střelců a nástřel'!E$7:E$107,$B67)),"")</f>
        <v/>
      </c>
      <c r="E67" s="19" t="str">
        <f>IF($B67&lt;&gt;"", IF(INDEX('Evidence střelců a nástřel'!F$7:F$107,$B67) &lt;&gt;"", INDEX('Evidence střelců a nástřel'!F$7:F$107,$B67), ""), "")</f>
        <v/>
      </c>
      <c r="F67" s="19" t="str">
        <f>IF($B67&lt;&gt;"", IF(INDEX('Evidence střelců a nástřel'!G$7:G$107,$B67) &lt;&gt;"", INDEX('Evidence střelců a nástřel'!G$7:G$107,$B67), ""), "")</f>
        <v/>
      </c>
      <c r="G67" s="19" t="str">
        <f>IF($B67&lt;&gt;"", IF(INDEX('Evidence střelců a nástřel'!H$7:H$107,$B67) &lt;&gt;"", INDEX('Evidence střelců a nástřel'!H$7:H$107,$B67), ""), "")</f>
        <v/>
      </c>
      <c r="H67" s="19" t="str">
        <f>IF($B67&lt;&gt;"", IF(INDEX('Evidence střelců a nástřel'!I$7:I$107,$B67) &lt;&gt;"", INDEX('Evidence střelců a nástřel'!I$7:I$107,$B67), ""), "")</f>
        <v/>
      </c>
      <c r="I67" s="19" t="str">
        <f>IF($B67&lt;&gt;"", IF(INDEX('Evidence střelců a nástřel'!J$7:J$107,$B67) &lt;&gt;"", INDEX('Evidence střelců a nástřel'!J$7:J$107,$B67), ""), "")</f>
        <v/>
      </c>
      <c r="J67" s="19" t="str">
        <f>IF($B67&lt;&gt;"", IF(INDEX('Evidence střelců a nástřel'!K$7:K$107,$B67) &lt;&gt;"", INDEX('Evidence střelců a nástřel'!K$7:K$107,$B67), ""), "")</f>
        <v/>
      </c>
      <c r="K67" s="19" t="str">
        <f>IF($B67&lt;&gt;"", IF(INDEX('Evidence střelců a nástřel'!L$7:L$107,$B67) &lt;&gt;"", INDEX('Evidence střelců a nástřel'!L$7:L$107,$B67), ""), "")</f>
        <v/>
      </c>
      <c r="L67" s="19" t="str">
        <f>IF($B67&lt;&gt;"", IF(INDEX('Evidence střelců a nástřel'!M$7:M$107,$B67) &lt;&gt;"", INDEX('Evidence střelců a nástřel'!M$7:M$107,$B67), ""), "")</f>
        <v/>
      </c>
      <c r="M67" s="19" t="str">
        <f>IF($B67&lt;&gt;"", IF(INDEX('Evidence střelců a nástřel'!N$7:N$107,$B67) &lt;&gt;"", INDEX('Evidence střelců a nástřel'!N$7:N$107,$B67), ""), "")</f>
        <v/>
      </c>
      <c r="N67" s="19" t="str">
        <f>IF($B67&lt;&gt;"", IF(INDEX('Evidence střelců a nástřel'!O$7:O$107,$B67) &lt;&gt;"", INDEX('Evidence střelců a nástřel'!O$7:O$107,$B67), ""), "")</f>
        <v/>
      </c>
      <c r="O67" s="18" t="str">
        <f t="shared" si="0"/>
        <v/>
      </c>
      <c r="P67" s="19" t="str">
        <f>IF($B67&lt;&gt;"", IF(AND(INDEX('Evidence střelců a nástřel'!P$7:P$107,$B67)&lt;&gt;"", Nastavení!$B$5="NE"), INDEX('Evidence střelců a nástřel'!P$7:P$107,$B67), ""), "")</f>
        <v/>
      </c>
      <c r="Q67" s="18" t="str">
        <f>IF($B67&lt;&gt;"", IF(INDEX('Evidence střelců a nástřel'!Q$7:Q$107,$B67) &gt; 0, INDEX('Evidence střelců a nástřel'!Q$7:Q$107,$B67), ""), "")</f>
        <v/>
      </c>
      <c r="R67" s="18" t="str">
        <f t="shared" si="1"/>
        <v/>
      </c>
      <c r="S67" t="str">
        <f>IF($B67&lt;&gt;"", IF(INDEX('Evidence střelců a nástřel'!T$7:T$107,$B67) &gt; 0, INDEX('Evidence střelců a nástřel'!T$7:T$107,$B67), ""), "")</f>
        <v/>
      </c>
    </row>
    <row r="68" spans="1:19" x14ac:dyDescent="0.25">
      <c r="A68" s="18" t="str">
        <f>IF(AND($B68 &lt;&gt; "", COUNT(E68:N68) &gt; 0), INDEX('Pomocné pořadí jednotlivci'!O$7:O$107,$B68), "")</f>
        <v/>
      </c>
      <c r="B68" s="18" t="str">
        <f>IF(ISNUMBER(MATCH(ROW()-6,'Pomocné pořadí jednotlivci'!$R$7:$R$107,0)),INDEX('Evidence střelců a nástřel'!$A$7:$A$107,MATCH(ROW()-6,'Pomocné pořadí jednotlivci'!$R$7:$R$107,0),1),"")</f>
        <v/>
      </c>
      <c r="C68" s="33" t="str">
        <f>IF($B68&lt;&gt;"", IF(INDEX('Evidence střelců a nástřel'!$C$7:$C$107,$B68) = 0, "", UPPER(INDEX('Evidence střelců a nástřel'!$C$7:$C$107,$B68))),"")</f>
        <v/>
      </c>
      <c r="D68" s="80" t="str">
        <f>IF($B68&lt;&gt;"",TRIM(INDEX('Evidence střelců a nástřel'!E$7:E$107,$B68)),"")</f>
        <v/>
      </c>
      <c r="E68" s="19" t="str">
        <f>IF($B68&lt;&gt;"", IF(INDEX('Evidence střelců a nástřel'!F$7:F$107,$B68) &lt;&gt;"", INDEX('Evidence střelců a nástřel'!F$7:F$107,$B68), ""), "")</f>
        <v/>
      </c>
      <c r="F68" s="19" t="str">
        <f>IF($B68&lt;&gt;"", IF(INDEX('Evidence střelců a nástřel'!G$7:G$107,$B68) &lt;&gt;"", INDEX('Evidence střelců a nástřel'!G$7:G$107,$B68), ""), "")</f>
        <v/>
      </c>
      <c r="G68" s="19" t="str">
        <f>IF($B68&lt;&gt;"", IF(INDEX('Evidence střelců a nástřel'!H$7:H$107,$B68) &lt;&gt;"", INDEX('Evidence střelců a nástřel'!H$7:H$107,$B68), ""), "")</f>
        <v/>
      </c>
      <c r="H68" s="19" t="str">
        <f>IF($B68&lt;&gt;"", IF(INDEX('Evidence střelců a nástřel'!I$7:I$107,$B68) &lt;&gt;"", INDEX('Evidence střelců a nástřel'!I$7:I$107,$B68), ""), "")</f>
        <v/>
      </c>
      <c r="I68" s="19" t="str">
        <f>IF($B68&lt;&gt;"", IF(INDEX('Evidence střelců a nástřel'!J$7:J$107,$B68) &lt;&gt;"", INDEX('Evidence střelců a nástřel'!J$7:J$107,$B68), ""), "")</f>
        <v/>
      </c>
      <c r="J68" s="19" t="str">
        <f>IF($B68&lt;&gt;"", IF(INDEX('Evidence střelců a nástřel'!K$7:K$107,$B68) &lt;&gt;"", INDEX('Evidence střelců a nástřel'!K$7:K$107,$B68), ""), "")</f>
        <v/>
      </c>
      <c r="K68" s="19" t="str">
        <f>IF($B68&lt;&gt;"", IF(INDEX('Evidence střelců a nástřel'!L$7:L$107,$B68) &lt;&gt;"", INDEX('Evidence střelců a nástřel'!L$7:L$107,$B68), ""), "")</f>
        <v/>
      </c>
      <c r="L68" s="19" t="str">
        <f>IF($B68&lt;&gt;"", IF(INDEX('Evidence střelců a nástřel'!M$7:M$107,$B68) &lt;&gt;"", INDEX('Evidence střelců a nástřel'!M$7:M$107,$B68), ""), "")</f>
        <v/>
      </c>
      <c r="M68" s="19" t="str">
        <f>IF($B68&lt;&gt;"", IF(INDEX('Evidence střelců a nástřel'!N$7:N$107,$B68) &lt;&gt;"", INDEX('Evidence střelců a nástřel'!N$7:N$107,$B68), ""), "")</f>
        <v/>
      </c>
      <c r="N68" s="19" t="str">
        <f>IF($B68&lt;&gt;"", IF(INDEX('Evidence střelců a nástřel'!O$7:O$107,$B68) &lt;&gt;"", INDEX('Evidence střelců a nástřel'!O$7:O$107,$B68), ""), "")</f>
        <v/>
      </c>
      <c r="O68" s="18" t="str">
        <f t="shared" si="0"/>
        <v/>
      </c>
      <c r="P68" s="19" t="str">
        <f>IF($B68&lt;&gt;"", IF(AND(INDEX('Evidence střelců a nástřel'!P$7:P$107,$B68)&lt;&gt;"", Nastavení!$B$5="NE"), INDEX('Evidence střelců a nástřel'!P$7:P$107,$B68), ""), "")</f>
        <v/>
      </c>
      <c r="Q68" s="18" t="str">
        <f>IF($B68&lt;&gt;"", IF(INDEX('Evidence střelců a nástřel'!Q$7:Q$107,$B68) &gt; 0, INDEX('Evidence střelců a nástřel'!Q$7:Q$107,$B68), ""), "")</f>
        <v/>
      </c>
      <c r="R68" s="18" t="str">
        <f t="shared" si="1"/>
        <v/>
      </c>
      <c r="S68" t="str">
        <f>IF($B68&lt;&gt;"", IF(INDEX('Evidence střelců a nástřel'!T$7:T$107,$B68) &gt; 0, INDEX('Evidence střelců a nástřel'!T$7:T$107,$B68), ""), "")</f>
        <v/>
      </c>
    </row>
    <row r="69" spans="1:19" x14ac:dyDescent="0.25">
      <c r="A69" s="18" t="str">
        <f>IF(AND($B69 &lt;&gt; "", COUNT(E69:N69) &gt; 0), INDEX('Pomocné pořadí jednotlivci'!O$7:O$107,$B69), "")</f>
        <v/>
      </c>
      <c r="B69" s="18" t="str">
        <f>IF(ISNUMBER(MATCH(ROW()-6,'Pomocné pořadí jednotlivci'!$R$7:$R$107,0)),INDEX('Evidence střelců a nástřel'!$A$7:$A$107,MATCH(ROW()-6,'Pomocné pořadí jednotlivci'!$R$7:$R$107,0),1),"")</f>
        <v/>
      </c>
      <c r="C69" s="33" t="str">
        <f>IF($B69&lt;&gt;"", IF(INDEX('Evidence střelců a nástřel'!$C$7:$C$107,$B69) = 0, "", UPPER(INDEX('Evidence střelců a nástřel'!$C$7:$C$107,$B69))),"")</f>
        <v/>
      </c>
      <c r="D69" s="80" t="str">
        <f>IF($B69&lt;&gt;"",TRIM(INDEX('Evidence střelců a nástřel'!E$7:E$107,$B69)),"")</f>
        <v/>
      </c>
      <c r="E69" s="19" t="str">
        <f>IF($B69&lt;&gt;"", IF(INDEX('Evidence střelců a nástřel'!F$7:F$107,$B69) &lt;&gt;"", INDEX('Evidence střelců a nástřel'!F$7:F$107,$B69), ""), "")</f>
        <v/>
      </c>
      <c r="F69" s="19" t="str">
        <f>IF($B69&lt;&gt;"", IF(INDEX('Evidence střelců a nástřel'!G$7:G$107,$B69) &lt;&gt;"", INDEX('Evidence střelců a nástřel'!G$7:G$107,$B69), ""), "")</f>
        <v/>
      </c>
      <c r="G69" s="19" t="str">
        <f>IF($B69&lt;&gt;"", IF(INDEX('Evidence střelců a nástřel'!H$7:H$107,$B69) &lt;&gt;"", INDEX('Evidence střelců a nástřel'!H$7:H$107,$B69), ""), "")</f>
        <v/>
      </c>
      <c r="H69" s="19" t="str">
        <f>IF($B69&lt;&gt;"", IF(INDEX('Evidence střelců a nástřel'!I$7:I$107,$B69) &lt;&gt;"", INDEX('Evidence střelců a nástřel'!I$7:I$107,$B69), ""), "")</f>
        <v/>
      </c>
      <c r="I69" s="19" t="str">
        <f>IF($B69&lt;&gt;"", IF(INDEX('Evidence střelců a nástřel'!J$7:J$107,$B69) &lt;&gt;"", INDEX('Evidence střelců a nástřel'!J$7:J$107,$B69), ""), "")</f>
        <v/>
      </c>
      <c r="J69" s="19" t="str">
        <f>IF($B69&lt;&gt;"", IF(INDEX('Evidence střelců a nástřel'!K$7:K$107,$B69) &lt;&gt;"", INDEX('Evidence střelců a nástřel'!K$7:K$107,$B69), ""), "")</f>
        <v/>
      </c>
      <c r="K69" s="19" t="str">
        <f>IF($B69&lt;&gt;"", IF(INDEX('Evidence střelců a nástřel'!L$7:L$107,$B69) &lt;&gt;"", INDEX('Evidence střelců a nástřel'!L$7:L$107,$B69), ""), "")</f>
        <v/>
      </c>
      <c r="L69" s="19" t="str">
        <f>IF($B69&lt;&gt;"", IF(INDEX('Evidence střelců a nástřel'!M$7:M$107,$B69) &lt;&gt;"", INDEX('Evidence střelců a nástřel'!M$7:M$107,$B69), ""), "")</f>
        <v/>
      </c>
      <c r="M69" s="19" t="str">
        <f>IF($B69&lt;&gt;"", IF(INDEX('Evidence střelců a nástřel'!N$7:N$107,$B69) &lt;&gt;"", INDEX('Evidence střelců a nástřel'!N$7:N$107,$B69), ""), "")</f>
        <v/>
      </c>
      <c r="N69" s="19" t="str">
        <f>IF($B69&lt;&gt;"", IF(INDEX('Evidence střelců a nástřel'!O$7:O$107,$B69) &lt;&gt;"", INDEX('Evidence střelců a nástřel'!O$7:O$107,$B69), ""), "")</f>
        <v/>
      </c>
      <c r="O69" s="18" t="str">
        <f t="shared" si="0"/>
        <v/>
      </c>
      <c r="P69" s="19" t="str">
        <f>IF($B69&lt;&gt;"", IF(AND(INDEX('Evidence střelců a nástřel'!P$7:P$107,$B69)&lt;&gt;"", Nastavení!$B$5="NE"), INDEX('Evidence střelců a nástřel'!P$7:P$107,$B69), ""), "")</f>
        <v/>
      </c>
      <c r="Q69" s="18" t="str">
        <f>IF($B69&lt;&gt;"", IF(INDEX('Evidence střelců a nástřel'!Q$7:Q$107,$B69) &gt; 0, INDEX('Evidence střelců a nástřel'!Q$7:Q$107,$B69), ""), "")</f>
        <v/>
      </c>
      <c r="R69" s="18" t="str">
        <f t="shared" si="1"/>
        <v/>
      </c>
      <c r="S69" t="str">
        <f>IF($B69&lt;&gt;"", IF(INDEX('Evidence střelců a nástřel'!T$7:T$107,$B69) &gt; 0, INDEX('Evidence střelců a nástřel'!T$7:T$107,$B69), ""), "")</f>
        <v/>
      </c>
    </row>
    <row r="70" spans="1:19" x14ac:dyDescent="0.25">
      <c r="A70" s="18" t="str">
        <f>IF(AND($B70 &lt;&gt; "", COUNT(E70:N70) &gt; 0), INDEX('Pomocné pořadí jednotlivci'!O$7:O$107,$B70), "")</f>
        <v/>
      </c>
      <c r="B70" s="18" t="str">
        <f>IF(ISNUMBER(MATCH(ROW()-6,'Pomocné pořadí jednotlivci'!$R$7:$R$107,0)),INDEX('Evidence střelců a nástřel'!$A$7:$A$107,MATCH(ROW()-6,'Pomocné pořadí jednotlivci'!$R$7:$R$107,0),1),"")</f>
        <v/>
      </c>
      <c r="C70" s="33" t="str">
        <f>IF($B70&lt;&gt;"", IF(INDEX('Evidence střelců a nástřel'!$C$7:$C$107,$B70) = 0, "", UPPER(INDEX('Evidence střelců a nástřel'!$C$7:$C$107,$B70))),"")</f>
        <v/>
      </c>
      <c r="D70" s="80" t="str">
        <f>IF($B70&lt;&gt;"",TRIM(INDEX('Evidence střelců a nástřel'!E$7:E$107,$B70)),"")</f>
        <v/>
      </c>
      <c r="E70" s="19" t="str">
        <f>IF($B70&lt;&gt;"", IF(INDEX('Evidence střelců a nástřel'!F$7:F$107,$B70) &lt;&gt;"", INDEX('Evidence střelců a nástřel'!F$7:F$107,$B70), ""), "")</f>
        <v/>
      </c>
      <c r="F70" s="19" t="str">
        <f>IF($B70&lt;&gt;"", IF(INDEX('Evidence střelců a nástřel'!G$7:G$107,$B70) &lt;&gt;"", INDEX('Evidence střelců a nástřel'!G$7:G$107,$B70), ""), "")</f>
        <v/>
      </c>
      <c r="G70" s="19" t="str">
        <f>IF($B70&lt;&gt;"", IF(INDEX('Evidence střelců a nástřel'!H$7:H$107,$B70) &lt;&gt;"", INDEX('Evidence střelců a nástřel'!H$7:H$107,$B70), ""), "")</f>
        <v/>
      </c>
      <c r="H70" s="19" t="str">
        <f>IF($B70&lt;&gt;"", IF(INDEX('Evidence střelců a nástřel'!I$7:I$107,$B70) &lt;&gt;"", INDEX('Evidence střelců a nástřel'!I$7:I$107,$B70), ""), "")</f>
        <v/>
      </c>
      <c r="I70" s="19" t="str">
        <f>IF($B70&lt;&gt;"", IF(INDEX('Evidence střelců a nástřel'!J$7:J$107,$B70) &lt;&gt;"", INDEX('Evidence střelců a nástřel'!J$7:J$107,$B70), ""), "")</f>
        <v/>
      </c>
      <c r="J70" s="19" t="str">
        <f>IF($B70&lt;&gt;"", IF(INDEX('Evidence střelců a nástřel'!K$7:K$107,$B70) &lt;&gt;"", INDEX('Evidence střelců a nástřel'!K$7:K$107,$B70), ""), "")</f>
        <v/>
      </c>
      <c r="K70" s="19" t="str">
        <f>IF($B70&lt;&gt;"", IF(INDEX('Evidence střelců a nástřel'!L$7:L$107,$B70) &lt;&gt;"", INDEX('Evidence střelců a nástřel'!L$7:L$107,$B70), ""), "")</f>
        <v/>
      </c>
      <c r="L70" s="19" t="str">
        <f>IF($B70&lt;&gt;"", IF(INDEX('Evidence střelců a nástřel'!M$7:M$107,$B70) &lt;&gt;"", INDEX('Evidence střelců a nástřel'!M$7:M$107,$B70), ""), "")</f>
        <v/>
      </c>
      <c r="M70" s="19" t="str">
        <f>IF($B70&lt;&gt;"", IF(INDEX('Evidence střelců a nástřel'!N$7:N$107,$B70) &lt;&gt;"", INDEX('Evidence střelců a nástřel'!N$7:N$107,$B70), ""), "")</f>
        <v/>
      </c>
      <c r="N70" s="19" t="str">
        <f>IF($B70&lt;&gt;"", IF(INDEX('Evidence střelců a nástřel'!O$7:O$107,$B70) &lt;&gt;"", INDEX('Evidence střelců a nástřel'!O$7:O$107,$B70), ""), "")</f>
        <v/>
      </c>
      <c r="O70" s="18" t="str">
        <f t="shared" si="0"/>
        <v/>
      </c>
      <c r="P70" s="19" t="str">
        <f>IF($B70&lt;&gt;"", IF(AND(INDEX('Evidence střelců a nástřel'!P$7:P$107,$B70)&lt;&gt;"", Nastavení!$B$5="NE"), INDEX('Evidence střelců a nástřel'!P$7:P$107,$B70), ""), "")</f>
        <v/>
      </c>
      <c r="Q70" s="18" t="str">
        <f>IF($B70&lt;&gt;"", IF(INDEX('Evidence střelců a nástřel'!Q$7:Q$107,$B70) &gt; 0, INDEX('Evidence střelců a nástřel'!Q$7:Q$107,$B70), ""), "")</f>
        <v/>
      </c>
      <c r="R70" s="18" t="str">
        <f t="shared" si="1"/>
        <v/>
      </c>
      <c r="S70" t="str">
        <f>IF($B70&lt;&gt;"", IF(INDEX('Evidence střelců a nástřel'!T$7:T$107,$B70) &gt; 0, INDEX('Evidence střelců a nástřel'!T$7:T$107,$B70), ""), "")</f>
        <v/>
      </c>
    </row>
    <row r="71" spans="1:19" x14ac:dyDescent="0.25">
      <c r="A71" s="18" t="str">
        <f>IF(AND($B71 &lt;&gt; "", COUNT(E71:N71) &gt; 0), INDEX('Pomocné pořadí jednotlivci'!O$7:O$107,$B71), "")</f>
        <v/>
      </c>
      <c r="B71" s="18" t="str">
        <f>IF(ISNUMBER(MATCH(ROW()-6,'Pomocné pořadí jednotlivci'!$R$7:$R$107,0)),INDEX('Evidence střelců a nástřel'!$A$7:$A$107,MATCH(ROW()-6,'Pomocné pořadí jednotlivci'!$R$7:$R$107,0),1),"")</f>
        <v/>
      </c>
      <c r="C71" s="33" t="str">
        <f>IF($B71&lt;&gt;"", IF(INDEX('Evidence střelců a nástřel'!$C$7:$C$107,$B71) = 0, "", UPPER(INDEX('Evidence střelců a nástřel'!$C$7:$C$107,$B71))),"")</f>
        <v/>
      </c>
      <c r="D71" s="80" t="str">
        <f>IF($B71&lt;&gt;"",TRIM(INDEX('Evidence střelců a nástřel'!E$7:E$107,$B71)),"")</f>
        <v/>
      </c>
      <c r="E71" s="19" t="str">
        <f>IF($B71&lt;&gt;"", IF(INDEX('Evidence střelců a nástřel'!F$7:F$107,$B71) &lt;&gt;"", INDEX('Evidence střelců a nástřel'!F$7:F$107,$B71), ""), "")</f>
        <v/>
      </c>
      <c r="F71" s="19" t="str">
        <f>IF($B71&lt;&gt;"", IF(INDEX('Evidence střelců a nástřel'!G$7:G$107,$B71) &lt;&gt;"", INDEX('Evidence střelců a nástřel'!G$7:G$107,$B71), ""), "")</f>
        <v/>
      </c>
      <c r="G71" s="19" t="str">
        <f>IF($B71&lt;&gt;"", IF(INDEX('Evidence střelců a nástřel'!H$7:H$107,$B71) &lt;&gt;"", INDEX('Evidence střelců a nástřel'!H$7:H$107,$B71), ""), "")</f>
        <v/>
      </c>
      <c r="H71" s="19" t="str">
        <f>IF($B71&lt;&gt;"", IF(INDEX('Evidence střelců a nástřel'!I$7:I$107,$B71) &lt;&gt;"", INDEX('Evidence střelců a nástřel'!I$7:I$107,$B71), ""), "")</f>
        <v/>
      </c>
      <c r="I71" s="19" t="str">
        <f>IF($B71&lt;&gt;"", IF(INDEX('Evidence střelců a nástřel'!J$7:J$107,$B71) &lt;&gt;"", INDEX('Evidence střelců a nástřel'!J$7:J$107,$B71), ""), "")</f>
        <v/>
      </c>
      <c r="J71" s="19" t="str">
        <f>IF($B71&lt;&gt;"", IF(INDEX('Evidence střelců a nástřel'!K$7:K$107,$B71) &lt;&gt;"", INDEX('Evidence střelců a nástřel'!K$7:K$107,$B71), ""), "")</f>
        <v/>
      </c>
      <c r="K71" s="19" t="str">
        <f>IF($B71&lt;&gt;"", IF(INDEX('Evidence střelců a nástřel'!L$7:L$107,$B71) &lt;&gt;"", INDEX('Evidence střelců a nástřel'!L$7:L$107,$B71), ""), "")</f>
        <v/>
      </c>
      <c r="L71" s="19" t="str">
        <f>IF($B71&lt;&gt;"", IF(INDEX('Evidence střelců a nástřel'!M$7:M$107,$B71) &lt;&gt;"", INDEX('Evidence střelců a nástřel'!M$7:M$107,$B71), ""), "")</f>
        <v/>
      </c>
      <c r="M71" s="19" t="str">
        <f>IF($B71&lt;&gt;"", IF(INDEX('Evidence střelců a nástřel'!N$7:N$107,$B71) &lt;&gt;"", INDEX('Evidence střelců a nástřel'!N$7:N$107,$B71), ""), "")</f>
        <v/>
      </c>
      <c r="N71" s="19" t="str">
        <f>IF($B71&lt;&gt;"", IF(INDEX('Evidence střelců a nástřel'!O$7:O$107,$B71) &lt;&gt;"", INDEX('Evidence střelců a nástřel'!O$7:O$107,$B71), ""), "")</f>
        <v/>
      </c>
      <c r="O71" s="18" t="str">
        <f t="shared" si="0"/>
        <v/>
      </c>
      <c r="P71" s="19" t="str">
        <f>IF($B71&lt;&gt;"", IF(AND(INDEX('Evidence střelců a nástřel'!P$7:P$107,$B71)&lt;&gt;"", Nastavení!$B$5="NE"), INDEX('Evidence střelců a nástřel'!P$7:P$107,$B71), ""), "")</f>
        <v/>
      </c>
      <c r="Q71" s="18" t="str">
        <f>IF($B71&lt;&gt;"", IF(INDEX('Evidence střelců a nástřel'!Q$7:Q$107,$B71) &gt; 0, INDEX('Evidence střelců a nástřel'!Q$7:Q$107,$B71), ""), "")</f>
        <v/>
      </c>
      <c r="R71" s="18" t="str">
        <f t="shared" si="1"/>
        <v/>
      </c>
      <c r="S71" t="str">
        <f>IF($B71&lt;&gt;"", IF(INDEX('Evidence střelců a nástřel'!T$7:T$107,$B71) &gt; 0, INDEX('Evidence střelců a nástřel'!T$7:T$107,$B71), ""), "")</f>
        <v/>
      </c>
    </row>
    <row r="72" spans="1:19" x14ac:dyDescent="0.25">
      <c r="A72" s="18" t="str">
        <f>IF(AND($B72 &lt;&gt; "", COUNT(E72:N72) &gt; 0), INDEX('Pomocné pořadí jednotlivci'!O$7:O$107,$B72), "")</f>
        <v/>
      </c>
      <c r="B72" s="18" t="str">
        <f>IF(ISNUMBER(MATCH(ROW()-6,'Pomocné pořadí jednotlivci'!$R$7:$R$107,0)),INDEX('Evidence střelců a nástřel'!$A$7:$A$107,MATCH(ROW()-6,'Pomocné pořadí jednotlivci'!$R$7:$R$107,0),1),"")</f>
        <v/>
      </c>
      <c r="C72" s="33" t="str">
        <f>IF($B72&lt;&gt;"", IF(INDEX('Evidence střelců a nástřel'!$C$7:$C$107,$B72) = 0, "", UPPER(INDEX('Evidence střelců a nástřel'!$C$7:$C$107,$B72))),"")</f>
        <v/>
      </c>
      <c r="D72" s="80" t="str">
        <f>IF($B72&lt;&gt;"",TRIM(INDEX('Evidence střelců a nástřel'!E$7:E$107,$B72)),"")</f>
        <v/>
      </c>
      <c r="E72" s="19" t="str">
        <f>IF($B72&lt;&gt;"", IF(INDEX('Evidence střelců a nástřel'!F$7:F$107,$B72) &lt;&gt;"", INDEX('Evidence střelců a nástřel'!F$7:F$107,$B72), ""), "")</f>
        <v/>
      </c>
      <c r="F72" s="19" t="str">
        <f>IF($B72&lt;&gt;"", IF(INDEX('Evidence střelců a nástřel'!G$7:G$107,$B72) &lt;&gt;"", INDEX('Evidence střelců a nástřel'!G$7:G$107,$B72), ""), "")</f>
        <v/>
      </c>
      <c r="G72" s="19" t="str">
        <f>IF($B72&lt;&gt;"", IF(INDEX('Evidence střelců a nástřel'!H$7:H$107,$B72) &lt;&gt;"", INDEX('Evidence střelců a nástřel'!H$7:H$107,$B72), ""), "")</f>
        <v/>
      </c>
      <c r="H72" s="19" t="str">
        <f>IF($B72&lt;&gt;"", IF(INDEX('Evidence střelců a nástřel'!I$7:I$107,$B72) &lt;&gt;"", INDEX('Evidence střelců a nástřel'!I$7:I$107,$B72), ""), "")</f>
        <v/>
      </c>
      <c r="I72" s="19" t="str">
        <f>IF($B72&lt;&gt;"", IF(INDEX('Evidence střelců a nástřel'!J$7:J$107,$B72) &lt;&gt;"", INDEX('Evidence střelců a nástřel'!J$7:J$107,$B72), ""), "")</f>
        <v/>
      </c>
      <c r="J72" s="19" t="str">
        <f>IF($B72&lt;&gt;"", IF(INDEX('Evidence střelců a nástřel'!K$7:K$107,$B72) &lt;&gt;"", INDEX('Evidence střelců a nástřel'!K$7:K$107,$B72), ""), "")</f>
        <v/>
      </c>
      <c r="K72" s="19" t="str">
        <f>IF($B72&lt;&gt;"", IF(INDEX('Evidence střelců a nástřel'!L$7:L$107,$B72) &lt;&gt;"", INDEX('Evidence střelců a nástřel'!L$7:L$107,$B72), ""), "")</f>
        <v/>
      </c>
      <c r="L72" s="19" t="str">
        <f>IF($B72&lt;&gt;"", IF(INDEX('Evidence střelců a nástřel'!M$7:M$107,$B72) &lt;&gt;"", INDEX('Evidence střelců a nástřel'!M$7:M$107,$B72), ""), "")</f>
        <v/>
      </c>
      <c r="M72" s="19" t="str">
        <f>IF($B72&lt;&gt;"", IF(INDEX('Evidence střelců a nástřel'!N$7:N$107,$B72) &lt;&gt;"", INDEX('Evidence střelců a nástřel'!N$7:N$107,$B72), ""), "")</f>
        <v/>
      </c>
      <c r="N72" s="19" t="str">
        <f>IF($B72&lt;&gt;"", IF(INDEX('Evidence střelců a nástřel'!O$7:O$107,$B72) &lt;&gt;"", INDEX('Evidence střelců a nástřel'!O$7:O$107,$B72), ""), "")</f>
        <v/>
      </c>
      <c r="O72" s="18" t="str">
        <f t="shared" ref="O72:O107" si="2">IF(AND($B72&lt;&gt;"", COUNT($E72:$N72) &gt; 0),SUM($E72:$N72),"")</f>
        <v/>
      </c>
      <c r="P72" s="19" t="str">
        <f>IF($B72&lt;&gt;"", IF(AND(INDEX('Evidence střelců a nástřel'!P$7:P$107,$B72)&lt;&gt;"", Nastavení!$B$5="NE"), INDEX('Evidence střelců a nástřel'!P$7:P$107,$B72), ""), "")</f>
        <v/>
      </c>
      <c r="Q72" s="18" t="str">
        <f>IF($B72&lt;&gt;"", IF(INDEX('Evidence střelců a nástřel'!Q$7:Q$107,$B72) &gt; 0, INDEX('Evidence střelců a nástřel'!Q$7:Q$107,$B72), ""), "")</f>
        <v/>
      </c>
      <c r="R72" s="18" t="str">
        <f t="shared" ref="R72:R107" si="3">IF(AND($O72&lt;&gt;"",$P72&lt;&gt;""),P72+O72,"")</f>
        <v/>
      </c>
      <c r="S72" t="str">
        <f>IF($B72&lt;&gt;"", IF(INDEX('Evidence střelců a nástřel'!T$7:T$107,$B72) &gt; 0, INDEX('Evidence střelců a nástřel'!T$7:T$107,$B72), ""), "")</f>
        <v/>
      </c>
    </row>
    <row r="73" spans="1:19" x14ac:dyDescent="0.25">
      <c r="A73" s="18" t="str">
        <f>IF(AND($B73 &lt;&gt; "", COUNT(E73:N73) &gt; 0), INDEX('Pomocné pořadí jednotlivci'!O$7:O$107,$B73), "")</f>
        <v/>
      </c>
      <c r="B73" s="18" t="str">
        <f>IF(ISNUMBER(MATCH(ROW()-6,'Pomocné pořadí jednotlivci'!$R$7:$R$107,0)),INDEX('Evidence střelců a nástřel'!$A$7:$A$107,MATCH(ROW()-6,'Pomocné pořadí jednotlivci'!$R$7:$R$107,0),1),"")</f>
        <v/>
      </c>
      <c r="C73" s="33" t="str">
        <f>IF($B73&lt;&gt;"", IF(INDEX('Evidence střelců a nástřel'!$C$7:$C$107,$B73) = 0, "", UPPER(INDEX('Evidence střelců a nástřel'!$C$7:$C$107,$B73))),"")</f>
        <v/>
      </c>
      <c r="D73" s="80" t="str">
        <f>IF($B73&lt;&gt;"",TRIM(INDEX('Evidence střelců a nástřel'!E$7:E$107,$B73)),"")</f>
        <v/>
      </c>
      <c r="E73" s="19" t="str">
        <f>IF($B73&lt;&gt;"", IF(INDEX('Evidence střelců a nástřel'!F$7:F$107,$B73) &lt;&gt;"", INDEX('Evidence střelců a nástřel'!F$7:F$107,$B73), ""), "")</f>
        <v/>
      </c>
      <c r="F73" s="19" t="str">
        <f>IF($B73&lt;&gt;"", IF(INDEX('Evidence střelců a nástřel'!G$7:G$107,$B73) &lt;&gt;"", INDEX('Evidence střelců a nástřel'!G$7:G$107,$B73), ""), "")</f>
        <v/>
      </c>
      <c r="G73" s="19" t="str">
        <f>IF($B73&lt;&gt;"", IF(INDEX('Evidence střelců a nástřel'!H$7:H$107,$B73) &lt;&gt;"", INDEX('Evidence střelců a nástřel'!H$7:H$107,$B73), ""), "")</f>
        <v/>
      </c>
      <c r="H73" s="19" t="str">
        <f>IF($B73&lt;&gt;"", IF(INDEX('Evidence střelců a nástřel'!I$7:I$107,$B73) &lt;&gt;"", INDEX('Evidence střelců a nástřel'!I$7:I$107,$B73), ""), "")</f>
        <v/>
      </c>
      <c r="I73" s="19" t="str">
        <f>IF($B73&lt;&gt;"", IF(INDEX('Evidence střelců a nástřel'!J$7:J$107,$B73) &lt;&gt;"", INDEX('Evidence střelců a nástřel'!J$7:J$107,$B73), ""), "")</f>
        <v/>
      </c>
      <c r="J73" s="19" t="str">
        <f>IF($B73&lt;&gt;"", IF(INDEX('Evidence střelců a nástřel'!K$7:K$107,$B73) &lt;&gt;"", INDEX('Evidence střelců a nástřel'!K$7:K$107,$B73), ""), "")</f>
        <v/>
      </c>
      <c r="K73" s="19" t="str">
        <f>IF($B73&lt;&gt;"", IF(INDEX('Evidence střelců a nástřel'!L$7:L$107,$B73) &lt;&gt;"", INDEX('Evidence střelců a nástřel'!L$7:L$107,$B73), ""), "")</f>
        <v/>
      </c>
      <c r="L73" s="19" t="str">
        <f>IF($B73&lt;&gt;"", IF(INDEX('Evidence střelců a nástřel'!M$7:M$107,$B73) &lt;&gt;"", INDEX('Evidence střelců a nástřel'!M$7:M$107,$B73), ""), "")</f>
        <v/>
      </c>
      <c r="M73" s="19" t="str">
        <f>IF($B73&lt;&gt;"", IF(INDEX('Evidence střelců a nástřel'!N$7:N$107,$B73) &lt;&gt;"", INDEX('Evidence střelců a nástřel'!N$7:N$107,$B73), ""), "")</f>
        <v/>
      </c>
      <c r="N73" s="19" t="str">
        <f>IF($B73&lt;&gt;"", IF(INDEX('Evidence střelců a nástřel'!O$7:O$107,$B73) &lt;&gt;"", INDEX('Evidence střelců a nástřel'!O$7:O$107,$B73), ""), "")</f>
        <v/>
      </c>
      <c r="O73" s="18" t="str">
        <f t="shared" si="2"/>
        <v/>
      </c>
      <c r="P73" s="19" t="str">
        <f>IF($B73&lt;&gt;"", IF(AND(INDEX('Evidence střelců a nástřel'!P$7:P$107,$B73)&lt;&gt;"", Nastavení!$B$5="NE"), INDEX('Evidence střelců a nástřel'!P$7:P$107,$B73), ""), "")</f>
        <v/>
      </c>
      <c r="Q73" s="18" t="str">
        <f>IF($B73&lt;&gt;"", IF(INDEX('Evidence střelců a nástřel'!Q$7:Q$107,$B73) &gt; 0, INDEX('Evidence střelců a nástřel'!Q$7:Q$107,$B73), ""), "")</f>
        <v/>
      </c>
      <c r="R73" s="18" t="str">
        <f t="shared" si="3"/>
        <v/>
      </c>
      <c r="S73" t="str">
        <f>IF($B73&lt;&gt;"", IF(INDEX('Evidence střelců a nástřel'!T$7:T$107,$B73) &gt; 0, INDEX('Evidence střelců a nástřel'!T$7:T$107,$B73), ""), "")</f>
        <v/>
      </c>
    </row>
    <row r="74" spans="1:19" x14ac:dyDescent="0.25">
      <c r="A74" s="18" t="str">
        <f>IF(AND($B74 &lt;&gt; "", COUNT(E74:N74) &gt; 0), INDEX('Pomocné pořadí jednotlivci'!O$7:O$107,$B74), "")</f>
        <v/>
      </c>
      <c r="B74" s="18" t="str">
        <f>IF(ISNUMBER(MATCH(ROW()-6,'Pomocné pořadí jednotlivci'!$R$7:$R$107,0)),INDEX('Evidence střelců a nástřel'!$A$7:$A$107,MATCH(ROW()-6,'Pomocné pořadí jednotlivci'!$R$7:$R$107,0),1),"")</f>
        <v/>
      </c>
      <c r="C74" s="33" t="str">
        <f>IF($B74&lt;&gt;"", IF(INDEX('Evidence střelců a nástřel'!$C$7:$C$107,$B74) = 0, "", UPPER(INDEX('Evidence střelců a nástřel'!$C$7:$C$107,$B74))),"")</f>
        <v/>
      </c>
      <c r="D74" s="80" t="str">
        <f>IF($B74&lt;&gt;"",TRIM(INDEX('Evidence střelců a nástřel'!E$7:E$107,$B74)),"")</f>
        <v/>
      </c>
      <c r="E74" s="19" t="str">
        <f>IF($B74&lt;&gt;"", IF(INDEX('Evidence střelců a nástřel'!F$7:F$107,$B74) &lt;&gt;"", INDEX('Evidence střelců a nástřel'!F$7:F$107,$B74), ""), "")</f>
        <v/>
      </c>
      <c r="F74" s="19" t="str">
        <f>IF($B74&lt;&gt;"", IF(INDEX('Evidence střelců a nástřel'!G$7:G$107,$B74) &lt;&gt;"", INDEX('Evidence střelců a nástřel'!G$7:G$107,$B74), ""), "")</f>
        <v/>
      </c>
      <c r="G74" s="19" t="str">
        <f>IF($B74&lt;&gt;"", IF(INDEX('Evidence střelců a nástřel'!H$7:H$107,$B74) &lt;&gt;"", INDEX('Evidence střelců a nástřel'!H$7:H$107,$B74), ""), "")</f>
        <v/>
      </c>
      <c r="H74" s="19" t="str">
        <f>IF($B74&lt;&gt;"", IF(INDEX('Evidence střelců a nástřel'!I$7:I$107,$B74) &lt;&gt;"", INDEX('Evidence střelců a nástřel'!I$7:I$107,$B74), ""), "")</f>
        <v/>
      </c>
      <c r="I74" s="19" t="str">
        <f>IF($B74&lt;&gt;"", IF(INDEX('Evidence střelců a nástřel'!J$7:J$107,$B74) &lt;&gt;"", INDEX('Evidence střelců a nástřel'!J$7:J$107,$B74), ""), "")</f>
        <v/>
      </c>
      <c r="J74" s="19" t="str">
        <f>IF($B74&lt;&gt;"", IF(INDEX('Evidence střelců a nástřel'!K$7:K$107,$B74) &lt;&gt;"", INDEX('Evidence střelců a nástřel'!K$7:K$107,$B74), ""), "")</f>
        <v/>
      </c>
      <c r="K74" s="19" t="str">
        <f>IF($B74&lt;&gt;"", IF(INDEX('Evidence střelců a nástřel'!L$7:L$107,$B74) &lt;&gt;"", INDEX('Evidence střelců a nástřel'!L$7:L$107,$B74), ""), "")</f>
        <v/>
      </c>
      <c r="L74" s="19" t="str">
        <f>IF($B74&lt;&gt;"", IF(INDEX('Evidence střelců a nástřel'!M$7:M$107,$B74) &lt;&gt;"", INDEX('Evidence střelců a nástřel'!M$7:M$107,$B74), ""), "")</f>
        <v/>
      </c>
      <c r="M74" s="19" t="str">
        <f>IF($B74&lt;&gt;"", IF(INDEX('Evidence střelců a nástřel'!N$7:N$107,$B74) &lt;&gt;"", INDEX('Evidence střelců a nástřel'!N$7:N$107,$B74), ""), "")</f>
        <v/>
      </c>
      <c r="N74" s="19" t="str">
        <f>IF($B74&lt;&gt;"", IF(INDEX('Evidence střelců a nástřel'!O$7:O$107,$B74) &lt;&gt;"", INDEX('Evidence střelců a nástřel'!O$7:O$107,$B74), ""), "")</f>
        <v/>
      </c>
      <c r="O74" s="18" t="str">
        <f t="shared" si="2"/>
        <v/>
      </c>
      <c r="P74" s="19" t="str">
        <f>IF($B74&lt;&gt;"", IF(AND(INDEX('Evidence střelců a nástřel'!P$7:P$107,$B74)&lt;&gt;"", Nastavení!$B$5="NE"), INDEX('Evidence střelců a nástřel'!P$7:P$107,$B74), ""), "")</f>
        <v/>
      </c>
      <c r="Q74" s="18" t="str">
        <f>IF($B74&lt;&gt;"", IF(INDEX('Evidence střelců a nástřel'!Q$7:Q$107,$B74) &gt; 0, INDEX('Evidence střelců a nástřel'!Q$7:Q$107,$B74), ""), "")</f>
        <v/>
      </c>
      <c r="R74" s="18" t="str">
        <f t="shared" si="3"/>
        <v/>
      </c>
      <c r="S74" t="str">
        <f>IF($B74&lt;&gt;"", IF(INDEX('Evidence střelců a nástřel'!T$7:T$107,$B74) &gt; 0, INDEX('Evidence střelců a nástřel'!T$7:T$107,$B74), ""), "")</f>
        <v/>
      </c>
    </row>
    <row r="75" spans="1:19" x14ac:dyDescent="0.25">
      <c r="A75" s="18" t="str">
        <f>IF(AND($B75 &lt;&gt; "", COUNT(E75:N75) &gt; 0), INDEX('Pomocné pořadí jednotlivci'!O$7:O$107,$B75), "")</f>
        <v/>
      </c>
      <c r="B75" s="18" t="str">
        <f>IF(ISNUMBER(MATCH(ROW()-6,'Pomocné pořadí jednotlivci'!$R$7:$R$107,0)),INDEX('Evidence střelců a nástřel'!$A$7:$A$107,MATCH(ROW()-6,'Pomocné pořadí jednotlivci'!$R$7:$R$107,0),1),"")</f>
        <v/>
      </c>
      <c r="C75" s="33" t="str">
        <f>IF($B75&lt;&gt;"", IF(INDEX('Evidence střelců a nástřel'!$C$7:$C$107,$B75) = 0, "", UPPER(INDEX('Evidence střelců a nástřel'!$C$7:$C$107,$B75))),"")</f>
        <v/>
      </c>
      <c r="D75" s="80" t="str">
        <f>IF($B75&lt;&gt;"",TRIM(INDEX('Evidence střelců a nástřel'!E$7:E$107,$B75)),"")</f>
        <v/>
      </c>
      <c r="E75" s="19" t="str">
        <f>IF($B75&lt;&gt;"", IF(INDEX('Evidence střelců a nástřel'!F$7:F$107,$B75) &lt;&gt;"", INDEX('Evidence střelců a nástřel'!F$7:F$107,$B75), ""), "")</f>
        <v/>
      </c>
      <c r="F75" s="19" t="str">
        <f>IF($B75&lt;&gt;"", IF(INDEX('Evidence střelců a nástřel'!G$7:G$107,$B75) &lt;&gt;"", INDEX('Evidence střelců a nástřel'!G$7:G$107,$B75), ""), "")</f>
        <v/>
      </c>
      <c r="G75" s="19" t="str">
        <f>IF($B75&lt;&gt;"", IF(INDEX('Evidence střelců a nástřel'!H$7:H$107,$B75) &lt;&gt;"", INDEX('Evidence střelců a nástřel'!H$7:H$107,$B75), ""), "")</f>
        <v/>
      </c>
      <c r="H75" s="19" t="str">
        <f>IF($B75&lt;&gt;"", IF(INDEX('Evidence střelců a nástřel'!I$7:I$107,$B75) &lt;&gt;"", INDEX('Evidence střelců a nástřel'!I$7:I$107,$B75), ""), "")</f>
        <v/>
      </c>
      <c r="I75" s="19" t="str">
        <f>IF($B75&lt;&gt;"", IF(INDEX('Evidence střelců a nástřel'!J$7:J$107,$B75) &lt;&gt;"", INDEX('Evidence střelců a nástřel'!J$7:J$107,$B75), ""), "")</f>
        <v/>
      </c>
      <c r="J75" s="19" t="str">
        <f>IF($B75&lt;&gt;"", IF(INDEX('Evidence střelců a nástřel'!K$7:K$107,$B75) &lt;&gt;"", INDEX('Evidence střelců a nástřel'!K$7:K$107,$B75), ""), "")</f>
        <v/>
      </c>
      <c r="K75" s="19" t="str">
        <f>IF($B75&lt;&gt;"", IF(INDEX('Evidence střelců a nástřel'!L$7:L$107,$B75) &lt;&gt;"", INDEX('Evidence střelců a nástřel'!L$7:L$107,$B75), ""), "")</f>
        <v/>
      </c>
      <c r="L75" s="19" t="str">
        <f>IF($B75&lt;&gt;"", IF(INDEX('Evidence střelců a nástřel'!M$7:M$107,$B75) &lt;&gt;"", INDEX('Evidence střelců a nástřel'!M$7:M$107,$B75), ""), "")</f>
        <v/>
      </c>
      <c r="M75" s="19" t="str">
        <f>IF($B75&lt;&gt;"", IF(INDEX('Evidence střelců a nástřel'!N$7:N$107,$B75) &lt;&gt;"", INDEX('Evidence střelců a nástřel'!N$7:N$107,$B75), ""), "")</f>
        <v/>
      </c>
      <c r="N75" s="19" t="str">
        <f>IF($B75&lt;&gt;"", IF(INDEX('Evidence střelců a nástřel'!O$7:O$107,$B75) &lt;&gt;"", INDEX('Evidence střelců a nástřel'!O$7:O$107,$B75), ""), "")</f>
        <v/>
      </c>
      <c r="O75" s="18" t="str">
        <f t="shared" si="2"/>
        <v/>
      </c>
      <c r="P75" s="19" t="str">
        <f>IF($B75&lt;&gt;"", IF(AND(INDEX('Evidence střelců a nástřel'!P$7:P$107,$B75)&lt;&gt;"", Nastavení!$B$5="NE"), INDEX('Evidence střelců a nástřel'!P$7:P$107,$B75), ""), "")</f>
        <v/>
      </c>
      <c r="Q75" s="18" t="str">
        <f>IF($B75&lt;&gt;"", IF(INDEX('Evidence střelců a nástřel'!Q$7:Q$107,$B75) &gt; 0, INDEX('Evidence střelců a nástřel'!Q$7:Q$107,$B75), ""), "")</f>
        <v/>
      </c>
      <c r="R75" s="18" t="str">
        <f t="shared" si="3"/>
        <v/>
      </c>
      <c r="S75" t="str">
        <f>IF($B75&lt;&gt;"", IF(INDEX('Evidence střelců a nástřel'!T$7:T$107,$B75) &gt; 0, INDEX('Evidence střelců a nástřel'!T$7:T$107,$B75), ""), "")</f>
        <v/>
      </c>
    </row>
    <row r="76" spans="1:19" x14ac:dyDescent="0.25">
      <c r="A76" s="18" t="str">
        <f>IF(AND($B76 &lt;&gt; "", COUNT(E76:N76) &gt; 0), INDEX('Pomocné pořadí jednotlivci'!O$7:O$107,$B76), "")</f>
        <v/>
      </c>
      <c r="B76" s="18" t="str">
        <f>IF(ISNUMBER(MATCH(ROW()-6,'Pomocné pořadí jednotlivci'!$R$7:$R$107,0)),INDEX('Evidence střelců a nástřel'!$A$7:$A$107,MATCH(ROW()-6,'Pomocné pořadí jednotlivci'!$R$7:$R$107,0),1),"")</f>
        <v/>
      </c>
      <c r="C76" s="33" t="str">
        <f>IF($B76&lt;&gt;"", IF(INDEX('Evidence střelců a nástřel'!$C$7:$C$107,$B76) = 0, "", UPPER(INDEX('Evidence střelců a nástřel'!$C$7:$C$107,$B76))),"")</f>
        <v/>
      </c>
      <c r="D76" s="80" t="str">
        <f>IF($B76&lt;&gt;"",TRIM(INDEX('Evidence střelců a nástřel'!E$7:E$107,$B76)),"")</f>
        <v/>
      </c>
      <c r="E76" s="19" t="str">
        <f>IF($B76&lt;&gt;"", IF(INDEX('Evidence střelců a nástřel'!F$7:F$107,$B76) &lt;&gt;"", INDEX('Evidence střelců a nástřel'!F$7:F$107,$B76), ""), "")</f>
        <v/>
      </c>
      <c r="F76" s="19" t="str">
        <f>IF($B76&lt;&gt;"", IF(INDEX('Evidence střelců a nástřel'!G$7:G$107,$B76) &lt;&gt;"", INDEX('Evidence střelců a nástřel'!G$7:G$107,$B76), ""), "")</f>
        <v/>
      </c>
      <c r="G76" s="19" t="str">
        <f>IF($B76&lt;&gt;"", IF(INDEX('Evidence střelců a nástřel'!H$7:H$107,$B76) &lt;&gt;"", INDEX('Evidence střelců a nástřel'!H$7:H$107,$B76), ""), "")</f>
        <v/>
      </c>
      <c r="H76" s="19" t="str">
        <f>IF($B76&lt;&gt;"", IF(INDEX('Evidence střelců a nástřel'!I$7:I$107,$B76) &lt;&gt;"", INDEX('Evidence střelců a nástřel'!I$7:I$107,$B76), ""), "")</f>
        <v/>
      </c>
      <c r="I76" s="19" t="str">
        <f>IF($B76&lt;&gt;"", IF(INDEX('Evidence střelců a nástřel'!J$7:J$107,$B76) &lt;&gt;"", INDEX('Evidence střelců a nástřel'!J$7:J$107,$B76), ""), "")</f>
        <v/>
      </c>
      <c r="J76" s="19" t="str">
        <f>IF($B76&lt;&gt;"", IF(INDEX('Evidence střelců a nástřel'!K$7:K$107,$B76) &lt;&gt;"", INDEX('Evidence střelců a nástřel'!K$7:K$107,$B76), ""), "")</f>
        <v/>
      </c>
      <c r="K76" s="19" t="str">
        <f>IF($B76&lt;&gt;"", IF(INDEX('Evidence střelců a nástřel'!L$7:L$107,$B76) &lt;&gt;"", INDEX('Evidence střelců a nástřel'!L$7:L$107,$B76), ""), "")</f>
        <v/>
      </c>
      <c r="L76" s="19" t="str">
        <f>IF($B76&lt;&gt;"", IF(INDEX('Evidence střelců a nástřel'!M$7:M$107,$B76) &lt;&gt;"", INDEX('Evidence střelců a nástřel'!M$7:M$107,$B76), ""), "")</f>
        <v/>
      </c>
      <c r="M76" s="19" t="str">
        <f>IF($B76&lt;&gt;"", IF(INDEX('Evidence střelců a nástřel'!N$7:N$107,$B76) &lt;&gt;"", INDEX('Evidence střelců a nástřel'!N$7:N$107,$B76), ""), "")</f>
        <v/>
      </c>
      <c r="N76" s="19" t="str">
        <f>IF($B76&lt;&gt;"", IF(INDEX('Evidence střelců a nástřel'!O$7:O$107,$B76) &lt;&gt;"", INDEX('Evidence střelců a nástřel'!O$7:O$107,$B76), ""), "")</f>
        <v/>
      </c>
      <c r="O76" s="18" t="str">
        <f t="shared" si="2"/>
        <v/>
      </c>
      <c r="P76" s="19" t="str">
        <f>IF($B76&lt;&gt;"", IF(AND(INDEX('Evidence střelců a nástřel'!P$7:P$107,$B76)&lt;&gt;"", Nastavení!$B$5="NE"), INDEX('Evidence střelců a nástřel'!P$7:P$107,$B76), ""), "")</f>
        <v/>
      </c>
      <c r="Q76" s="18" t="str">
        <f>IF($B76&lt;&gt;"", IF(INDEX('Evidence střelců a nástřel'!Q$7:Q$107,$B76) &gt; 0, INDEX('Evidence střelců a nástřel'!Q$7:Q$107,$B76), ""), "")</f>
        <v/>
      </c>
      <c r="R76" s="18" t="str">
        <f t="shared" si="3"/>
        <v/>
      </c>
      <c r="S76" t="str">
        <f>IF($B76&lt;&gt;"", IF(INDEX('Evidence střelců a nástřel'!T$7:T$107,$B76) &gt; 0, INDEX('Evidence střelců a nástřel'!T$7:T$107,$B76), ""), "")</f>
        <v/>
      </c>
    </row>
    <row r="77" spans="1:19" x14ac:dyDescent="0.25">
      <c r="A77" s="18" t="str">
        <f>IF(AND($B77 &lt;&gt; "", COUNT(E77:N77) &gt; 0), INDEX('Pomocné pořadí jednotlivci'!O$7:O$107,$B77), "")</f>
        <v/>
      </c>
      <c r="B77" s="18" t="str">
        <f>IF(ISNUMBER(MATCH(ROW()-6,'Pomocné pořadí jednotlivci'!$R$7:$R$107,0)),INDEX('Evidence střelců a nástřel'!$A$7:$A$107,MATCH(ROW()-6,'Pomocné pořadí jednotlivci'!$R$7:$R$107,0),1),"")</f>
        <v/>
      </c>
      <c r="C77" s="33" t="str">
        <f>IF($B77&lt;&gt;"", IF(INDEX('Evidence střelců a nástřel'!$C$7:$C$107,$B77) = 0, "", UPPER(INDEX('Evidence střelců a nástřel'!$C$7:$C$107,$B77))),"")</f>
        <v/>
      </c>
      <c r="D77" s="80" t="str">
        <f>IF($B77&lt;&gt;"",TRIM(INDEX('Evidence střelců a nástřel'!E$7:E$107,$B77)),"")</f>
        <v/>
      </c>
      <c r="E77" s="19" t="str">
        <f>IF($B77&lt;&gt;"", IF(INDEX('Evidence střelců a nástřel'!F$7:F$107,$B77) &lt;&gt;"", INDEX('Evidence střelců a nástřel'!F$7:F$107,$B77), ""), "")</f>
        <v/>
      </c>
      <c r="F77" s="19" t="str">
        <f>IF($B77&lt;&gt;"", IF(INDEX('Evidence střelců a nástřel'!G$7:G$107,$B77) &lt;&gt;"", INDEX('Evidence střelců a nástřel'!G$7:G$107,$B77), ""), "")</f>
        <v/>
      </c>
      <c r="G77" s="19" t="str">
        <f>IF($B77&lt;&gt;"", IF(INDEX('Evidence střelců a nástřel'!H$7:H$107,$B77) &lt;&gt;"", INDEX('Evidence střelců a nástřel'!H$7:H$107,$B77), ""), "")</f>
        <v/>
      </c>
      <c r="H77" s="19" t="str">
        <f>IF($B77&lt;&gt;"", IF(INDEX('Evidence střelců a nástřel'!I$7:I$107,$B77) &lt;&gt;"", INDEX('Evidence střelců a nástřel'!I$7:I$107,$B77), ""), "")</f>
        <v/>
      </c>
      <c r="I77" s="19" t="str">
        <f>IF($B77&lt;&gt;"", IF(INDEX('Evidence střelců a nástřel'!J$7:J$107,$B77) &lt;&gt;"", INDEX('Evidence střelců a nástřel'!J$7:J$107,$B77), ""), "")</f>
        <v/>
      </c>
      <c r="J77" s="19" t="str">
        <f>IF($B77&lt;&gt;"", IF(INDEX('Evidence střelců a nástřel'!K$7:K$107,$B77) &lt;&gt;"", INDEX('Evidence střelců a nástřel'!K$7:K$107,$B77), ""), "")</f>
        <v/>
      </c>
      <c r="K77" s="19" t="str">
        <f>IF($B77&lt;&gt;"", IF(INDEX('Evidence střelců a nástřel'!L$7:L$107,$B77) &lt;&gt;"", INDEX('Evidence střelců a nástřel'!L$7:L$107,$B77), ""), "")</f>
        <v/>
      </c>
      <c r="L77" s="19" t="str">
        <f>IF($B77&lt;&gt;"", IF(INDEX('Evidence střelců a nástřel'!M$7:M$107,$B77) &lt;&gt;"", INDEX('Evidence střelců a nástřel'!M$7:M$107,$B77), ""), "")</f>
        <v/>
      </c>
      <c r="M77" s="19" t="str">
        <f>IF($B77&lt;&gt;"", IF(INDEX('Evidence střelců a nástřel'!N$7:N$107,$B77) &lt;&gt;"", INDEX('Evidence střelců a nástřel'!N$7:N$107,$B77), ""), "")</f>
        <v/>
      </c>
      <c r="N77" s="19" t="str">
        <f>IF($B77&lt;&gt;"", IF(INDEX('Evidence střelců a nástřel'!O$7:O$107,$B77) &lt;&gt;"", INDEX('Evidence střelců a nástřel'!O$7:O$107,$B77), ""), "")</f>
        <v/>
      </c>
      <c r="O77" s="18" t="str">
        <f t="shared" si="2"/>
        <v/>
      </c>
      <c r="P77" s="19" t="str">
        <f>IF($B77&lt;&gt;"", IF(AND(INDEX('Evidence střelců a nástřel'!P$7:P$107,$B77)&lt;&gt;"", Nastavení!$B$5="NE"), INDEX('Evidence střelců a nástřel'!P$7:P$107,$B77), ""), "")</f>
        <v/>
      </c>
      <c r="Q77" s="18" t="str">
        <f>IF($B77&lt;&gt;"", IF(INDEX('Evidence střelců a nástřel'!Q$7:Q$107,$B77) &gt; 0, INDEX('Evidence střelců a nástřel'!Q$7:Q$107,$B77), ""), "")</f>
        <v/>
      </c>
      <c r="R77" s="18" t="str">
        <f t="shared" si="3"/>
        <v/>
      </c>
      <c r="S77" t="str">
        <f>IF($B77&lt;&gt;"", IF(INDEX('Evidence střelců a nástřel'!T$7:T$107,$B77) &gt; 0, INDEX('Evidence střelců a nástřel'!T$7:T$107,$B77), ""), "")</f>
        <v/>
      </c>
    </row>
    <row r="78" spans="1:19" x14ac:dyDescent="0.25">
      <c r="A78" s="18" t="str">
        <f>IF(AND($B78 &lt;&gt; "", COUNT(E78:N78) &gt; 0), INDEX('Pomocné pořadí jednotlivci'!O$7:O$107,$B78), "")</f>
        <v/>
      </c>
      <c r="B78" s="18" t="str">
        <f>IF(ISNUMBER(MATCH(ROW()-6,'Pomocné pořadí jednotlivci'!$R$7:$R$107,0)),INDEX('Evidence střelců a nástřel'!$A$7:$A$107,MATCH(ROW()-6,'Pomocné pořadí jednotlivci'!$R$7:$R$107,0),1),"")</f>
        <v/>
      </c>
      <c r="C78" s="33" t="str">
        <f>IF($B78&lt;&gt;"", IF(INDEX('Evidence střelců a nástřel'!$C$7:$C$107,$B78) = 0, "", UPPER(INDEX('Evidence střelců a nástřel'!$C$7:$C$107,$B78))),"")</f>
        <v/>
      </c>
      <c r="D78" s="80" t="str">
        <f>IF($B78&lt;&gt;"",TRIM(INDEX('Evidence střelců a nástřel'!E$7:E$107,$B78)),"")</f>
        <v/>
      </c>
      <c r="E78" s="19" t="str">
        <f>IF($B78&lt;&gt;"", IF(INDEX('Evidence střelců a nástřel'!F$7:F$107,$B78) &lt;&gt;"", INDEX('Evidence střelců a nástřel'!F$7:F$107,$B78), ""), "")</f>
        <v/>
      </c>
      <c r="F78" s="19" t="str">
        <f>IF($B78&lt;&gt;"", IF(INDEX('Evidence střelců a nástřel'!G$7:G$107,$B78) &lt;&gt;"", INDEX('Evidence střelců a nástřel'!G$7:G$107,$B78), ""), "")</f>
        <v/>
      </c>
      <c r="G78" s="19" t="str">
        <f>IF($B78&lt;&gt;"", IF(INDEX('Evidence střelců a nástřel'!H$7:H$107,$B78) &lt;&gt;"", INDEX('Evidence střelců a nástřel'!H$7:H$107,$B78), ""), "")</f>
        <v/>
      </c>
      <c r="H78" s="19" t="str">
        <f>IF($B78&lt;&gt;"", IF(INDEX('Evidence střelců a nástřel'!I$7:I$107,$B78) &lt;&gt;"", INDEX('Evidence střelců a nástřel'!I$7:I$107,$B78), ""), "")</f>
        <v/>
      </c>
      <c r="I78" s="19" t="str">
        <f>IF($B78&lt;&gt;"", IF(INDEX('Evidence střelců a nástřel'!J$7:J$107,$B78) &lt;&gt;"", INDEX('Evidence střelců a nástřel'!J$7:J$107,$B78), ""), "")</f>
        <v/>
      </c>
      <c r="J78" s="19" t="str">
        <f>IF($B78&lt;&gt;"", IF(INDEX('Evidence střelců a nástřel'!K$7:K$107,$B78) &lt;&gt;"", INDEX('Evidence střelců a nástřel'!K$7:K$107,$B78), ""), "")</f>
        <v/>
      </c>
      <c r="K78" s="19" t="str">
        <f>IF($B78&lt;&gt;"", IF(INDEX('Evidence střelců a nástřel'!L$7:L$107,$B78) &lt;&gt;"", INDEX('Evidence střelců a nástřel'!L$7:L$107,$B78), ""), "")</f>
        <v/>
      </c>
      <c r="L78" s="19" t="str">
        <f>IF($B78&lt;&gt;"", IF(INDEX('Evidence střelců a nástřel'!M$7:M$107,$B78) &lt;&gt;"", INDEX('Evidence střelců a nástřel'!M$7:M$107,$B78), ""), "")</f>
        <v/>
      </c>
      <c r="M78" s="19" t="str">
        <f>IF($B78&lt;&gt;"", IF(INDEX('Evidence střelců a nástřel'!N$7:N$107,$B78) &lt;&gt;"", INDEX('Evidence střelců a nástřel'!N$7:N$107,$B78), ""), "")</f>
        <v/>
      </c>
      <c r="N78" s="19" t="str">
        <f>IF($B78&lt;&gt;"", IF(INDEX('Evidence střelců a nástřel'!O$7:O$107,$B78) &lt;&gt;"", INDEX('Evidence střelců a nástřel'!O$7:O$107,$B78), ""), "")</f>
        <v/>
      </c>
      <c r="O78" s="18" t="str">
        <f t="shared" si="2"/>
        <v/>
      </c>
      <c r="P78" s="19" t="str">
        <f>IF($B78&lt;&gt;"", IF(AND(INDEX('Evidence střelců a nástřel'!P$7:P$107,$B78)&lt;&gt;"", Nastavení!$B$5="NE"), INDEX('Evidence střelců a nástřel'!P$7:P$107,$B78), ""), "")</f>
        <v/>
      </c>
      <c r="Q78" s="18" t="str">
        <f>IF($B78&lt;&gt;"", IF(INDEX('Evidence střelců a nástřel'!Q$7:Q$107,$B78) &gt; 0, INDEX('Evidence střelců a nástřel'!Q$7:Q$107,$B78), ""), "")</f>
        <v/>
      </c>
      <c r="R78" s="18" t="str">
        <f t="shared" si="3"/>
        <v/>
      </c>
      <c r="S78" t="str">
        <f>IF($B78&lt;&gt;"", IF(INDEX('Evidence střelců a nástřel'!T$7:T$107,$B78) &gt; 0, INDEX('Evidence střelců a nástřel'!T$7:T$107,$B78), ""), "")</f>
        <v/>
      </c>
    </row>
    <row r="79" spans="1:19" x14ac:dyDescent="0.25">
      <c r="A79" s="18" t="str">
        <f>IF(AND($B79 &lt;&gt; "", COUNT(E79:N79) &gt; 0), INDEX('Pomocné pořadí jednotlivci'!O$7:O$107,$B79), "")</f>
        <v/>
      </c>
      <c r="B79" s="18" t="str">
        <f>IF(ISNUMBER(MATCH(ROW()-6,'Pomocné pořadí jednotlivci'!$R$7:$R$107,0)),INDEX('Evidence střelců a nástřel'!$A$7:$A$107,MATCH(ROW()-6,'Pomocné pořadí jednotlivci'!$R$7:$R$107,0),1),"")</f>
        <v/>
      </c>
      <c r="C79" s="33" t="str">
        <f>IF($B79&lt;&gt;"", IF(INDEX('Evidence střelců a nástřel'!$C$7:$C$107,$B79) = 0, "", UPPER(INDEX('Evidence střelců a nástřel'!$C$7:$C$107,$B79))),"")</f>
        <v/>
      </c>
      <c r="D79" s="80" t="str">
        <f>IF($B79&lt;&gt;"",TRIM(INDEX('Evidence střelců a nástřel'!E$7:E$107,$B79)),"")</f>
        <v/>
      </c>
      <c r="E79" s="19" t="str">
        <f>IF($B79&lt;&gt;"", IF(INDEX('Evidence střelců a nástřel'!F$7:F$107,$B79) &lt;&gt;"", INDEX('Evidence střelců a nástřel'!F$7:F$107,$B79), ""), "")</f>
        <v/>
      </c>
      <c r="F79" s="19" t="str">
        <f>IF($B79&lt;&gt;"", IF(INDEX('Evidence střelců a nástřel'!G$7:G$107,$B79) &lt;&gt;"", INDEX('Evidence střelců a nástřel'!G$7:G$107,$B79), ""), "")</f>
        <v/>
      </c>
      <c r="G79" s="19" t="str">
        <f>IF($B79&lt;&gt;"", IF(INDEX('Evidence střelců a nástřel'!H$7:H$107,$B79) &lt;&gt;"", INDEX('Evidence střelců a nástřel'!H$7:H$107,$B79), ""), "")</f>
        <v/>
      </c>
      <c r="H79" s="19" t="str">
        <f>IF($B79&lt;&gt;"", IF(INDEX('Evidence střelců a nástřel'!I$7:I$107,$B79) &lt;&gt;"", INDEX('Evidence střelců a nástřel'!I$7:I$107,$B79), ""), "")</f>
        <v/>
      </c>
      <c r="I79" s="19" t="str">
        <f>IF($B79&lt;&gt;"", IF(INDEX('Evidence střelců a nástřel'!J$7:J$107,$B79) &lt;&gt;"", INDEX('Evidence střelců a nástřel'!J$7:J$107,$B79), ""), "")</f>
        <v/>
      </c>
      <c r="J79" s="19" t="str">
        <f>IF($B79&lt;&gt;"", IF(INDEX('Evidence střelců a nástřel'!K$7:K$107,$B79) &lt;&gt;"", INDEX('Evidence střelců a nástřel'!K$7:K$107,$B79), ""), "")</f>
        <v/>
      </c>
      <c r="K79" s="19" t="str">
        <f>IF($B79&lt;&gt;"", IF(INDEX('Evidence střelců a nástřel'!L$7:L$107,$B79) &lt;&gt;"", INDEX('Evidence střelců a nástřel'!L$7:L$107,$B79), ""), "")</f>
        <v/>
      </c>
      <c r="L79" s="19" t="str">
        <f>IF($B79&lt;&gt;"", IF(INDEX('Evidence střelců a nástřel'!M$7:M$107,$B79) &lt;&gt;"", INDEX('Evidence střelců a nástřel'!M$7:M$107,$B79), ""), "")</f>
        <v/>
      </c>
      <c r="M79" s="19" t="str">
        <f>IF($B79&lt;&gt;"", IF(INDEX('Evidence střelců a nástřel'!N$7:N$107,$B79) &lt;&gt;"", INDEX('Evidence střelců a nástřel'!N$7:N$107,$B79), ""), "")</f>
        <v/>
      </c>
      <c r="N79" s="19" t="str">
        <f>IF($B79&lt;&gt;"", IF(INDEX('Evidence střelců a nástřel'!O$7:O$107,$B79) &lt;&gt;"", INDEX('Evidence střelců a nástřel'!O$7:O$107,$B79), ""), "")</f>
        <v/>
      </c>
      <c r="O79" s="18" t="str">
        <f t="shared" si="2"/>
        <v/>
      </c>
      <c r="P79" s="19" t="str">
        <f>IF($B79&lt;&gt;"", IF(AND(INDEX('Evidence střelců a nástřel'!P$7:P$107,$B79)&lt;&gt;"", Nastavení!$B$5="NE"), INDEX('Evidence střelců a nástřel'!P$7:P$107,$B79), ""), "")</f>
        <v/>
      </c>
      <c r="Q79" s="18" t="str">
        <f>IF($B79&lt;&gt;"", IF(INDEX('Evidence střelců a nástřel'!Q$7:Q$107,$B79) &gt; 0, INDEX('Evidence střelců a nástřel'!Q$7:Q$107,$B79), ""), "")</f>
        <v/>
      </c>
      <c r="R79" s="18" t="str">
        <f t="shared" si="3"/>
        <v/>
      </c>
      <c r="S79" t="str">
        <f>IF($B79&lt;&gt;"", IF(INDEX('Evidence střelců a nástřel'!T$7:T$107,$B79) &gt; 0, INDEX('Evidence střelců a nástřel'!T$7:T$107,$B79), ""), "")</f>
        <v/>
      </c>
    </row>
    <row r="80" spans="1:19" x14ac:dyDescent="0.25">
      <c r="A80" s="18" t="str">
        <f>IF(AND($B80 &lt;&gt; "", COUNT(E80:N80) &gt; 0), INDEX('Pomocné pořadí jednotlivci'!O$7:O$107,$B80), "")</f>
        <v/>
      </c>
      <c r="B80" s="18" t="str">
        <f>IF(ISNUMBER(MATCH(ROW()-6,'Pomocné pořadí jednotlivci'!$R$7:$R$107,0)),INDEX('Evidence střelců a nástřel'!$A$7:$A$107,MATCH(ROW()-6,'Pomocné pořadí jednotlivci'!$R$7:$R$107,0),1),"")</f>
        <v/>
      </c>
      <c r="C80" s="33" t="str">
        <f>IF($B80&lt;&gt;"", IF(INDEX('Evidence střelců a nástřel'!$C$7:$C$107,$B80) = 0, "", UPPER(INDEX('Evidence střelců a nástřel'!$C$7:$C$107,$B80))),"")</f>
        <v/>
      </c>
      <c r="D80" s="80" t="str">
        <f>IF($B80&lt;&gt;"",TRIM(INDEX('Evidence střelců a nástřel'!E$7:E$107,$B80)),"")</f>
        <v/>
      </c>
      <c r="E80" s="19" t="str">
        <f>IF($B80&lt;&gt;"", IF(INDEX('Evidence střelců a nástřel'!F$7:F$107,$B80) &lt;&gt;"", INDEX('Evidence střelců a nástřel'!F$7:F$107,$B80), ""), "")</f>
        <v/>
      </c>
      <c r="F80" s="19" t="str">
        <f>IF($B80&lt;&gt;"", IF(INDEX('Evidence střelců a nástřel'!G$7:G$107,$B80) &lt;&gt;"", INDEX('Evidence střelců a nástřel'!G$7:G$107,$B80), ""), "")</f>
        <v/>
      </c>
      <c r="G80" s="19" t="str">
        <f>IF($B80&lt;&gt;"", IF(INDEX('Evidence střelců a nástřel'!H$7:H$107,$B80) &lt;&gt;"", INDEX('Evidence střelců a nástřel'!H$7:H$107,$B80), ""), "")</f>
        <v/>
      </c>
      <c r="H80" s="19" t="str">
        <f>IF($B80&lt;&gt;"", IF(INDEX('Evidence střelců a nástřel'!I$7:I$107,$B80) &lt;&gt;"", INDEX('Evidence střelců a nástřel'!I$7:I$107,$B80), ""), "")</f>
        <v/>
      </c>
      <c r="I80" s="19" t="str">
        <f>IF($B80&lt;&gt;"", IF(INDEX('Evidence střelců a nástřel'!J$7:J$107,$B80) &lt;&gt;"", INDEX('Evidence střelců a nástřel'!J$7:J$107,$B80), ""), "")</f>
        <v/>
      </c>
      <c r="J80" s="19" t="str">
        <f>IF($B80&lt;&gt;"", IF(INDEX('Evidence střelců a nástřel'!K$7:K$107,$B80) &lt;&gt;"", INDEX('Evidence střelců a nástřel'!K$7:K$107,$B80), ""), "")</f>
        <v/>
      </c>
      <c r="K80" s="19" t="str">
        <f>IF($B80&lt;&gt;"", IF(INDEX('Evidence střelců a nástřel'!L$7:L$107,$B80) &lt;&gt;"", INDEX('Evidence střelců a nástřel'!L$7:L$107,$B80), ""), "")</f>
        <v/>
      </c>
      <c r="L80" s="19" t="str">
        <f>IF($B80&lt;&gt;"", IF(INDEX('Evidence střelců a nástřel'!M$7:M$107,$B80) &lt;&gt;"", INDEX('Evidence střelců a nástřel'!M$7:M$107,$B80), ""), "")</f>
        <v/>
      </c>
      <c r="M80" s="19" t="str">
        <f>IF($B80&lt;&gt;"", IF(INDEX('Evidence střelců a nástřel'!N$7:N$107,$B80) &lt;&gt;"", INDEX('Evidence střelců a nástřel'!N$7:N$107,$B80), ""), "")</f>
        <v/>
      </c>
      <c r="N80" s="19" t="str">
        <f>IF($B80&lt;&gt;"", IF(INDEX('Evidence střelců a nástřel'!O$7:O$107,$B80) &lt;&gt;"", INDEX('Evidence střelců a nástřel'!O$7:O$107,$B80), ""), "")</f>
        <v/>
      </c>
      <c r="O80" s="18" t="str">
        <f t="shared" si="2"/>
        <v/>
      </c>
      <c r="P80" s="19" t="str">
        <f>IF($B80&lt;&gt;"", IF(AND(INDEX('Evidence střelců a nástřel'!P$7:P$107,$B80)&lt;&gt;"", Nastavení!$B$5="NE"), INDEX('Evidence střelců a nástřel'!P$7:P$107,$B80), ""), "")</f>
        <v/>
      </c>
      <c r="Q80" s="18" t="str">
        <f>IF($B80&lt;&gt;"", IF(INDEX('Evidence střelců a nástřel'!Q$7:Q$107,$B80) &gt; 0, INDEX('Evidence střelců a nástřel'!Q$7:Q$107,$B80), ""), "")</f>
        <v/>
      </c>
      <c r="R80" s="18" t="str">
        <f t="shared" si="3"/>
        <v/>
      </c>
      <c r="S80" t="str">
        <f>IF($B80&lt;&gt;"", IF(INDEX('Evidence střelců a nástřel'!T$7:T$107,$B80) &gt; 0, INDEX('Evidence střelců a nástřel'!T$7:T$107,$B80), ""), "")</f>
        <v/>
      </c>
    </row>
    <row r="81" spans="1:19" x14ac:dyDescent="0.25">
      <c r="A81" s="18" t="str">
        <f>IF(AND($B81 &lt;&gt; "", COUNT(E81:N81) &gt; 0), INDEX('Pomocné pořadí jednotlivci'!O$7:O$107,$B81), "")</f>
        <v/>
      </c>
      <c r="B81" s="18" t="str">
        <f>IF(ISNUMBER(MATCH(ROW()-6,'Pomocné pořadí jednotlivci'!$R$7:$R$107,0)),INDEX('Evidence střelců a nástřel'!$A$7:$A$107,MATCH(ROW()-6,'Pomocné pořadí jednotlivci'!$R$7:$R$107,0),1),"")</f>
        <v/>
      </c>
      <c r="C81" s="33" t="str">
        <f>IF($B81&lt;&gt;"", IF(INDEX('Evidence střelců a nástřel'!$C$7:$C$107,$B81) = 0, "", UPPER(INDEX('Evidence střelců a nástřel'!$C$7:$C$107,$B81))),"")</f>
        <v/>
      </c>
      <c r="D81" s="80" t="str">
        <f>IF($B81&lt;&gt;"",TRIM(INDEX('Evidence střelců a nástřel'!E$7:E$107,$B81)),"")</f>
        <v/>
      </c>
      <c r="E81" s="19" t="str">
        <f>IF($B81&lt;&gt;"", IF(INDEX('Evidence střelců a nástřel'!F$7:F$107,$B81) &lt;&gt;"", INDEX('Evidence střelců a nástřel'!F$7:F$107,$B81), ""), "")</f>
        <v/>
      </c>
      <c r="F81" s="19" t="str">
        <f>IF($B81&lt;&gt;"", IF(INDEX('Evidence střelců a nástřel'!G$7:G$107,$B81) &lt;&gt;"", INDEX('Evidence střelců a nástřel'!G$7:G$107,$B81), ""), "")</f>
        <v/>
      </c>
      <c r="G81" s="19" t="str">
        <f>IF($B81&lt;&gt;"", IF(INDEX('Evidence střelců a nástřel'!H$7:H$107,$B81) &lt;&gt;"", INDEX('Evidence střelců a nástřel'!H$7:H$107,$B81), ""), "")</f>
        <v/>
      </c>
      <c r="H81" s="19" t="str">
        <f>IF($B81&lt;&gt;"", IF(INDEX('Evidence střelců a nástřel'!I$7:I$107,$B81) &lt;&gt;"", INDEX('Evidence střelců a nástřel'!I$7:I$107,$B81), ""), "")</f>
        <v/>
      </c>
      <c r="I81" s="19" t="str">
        <f>IF($B81&lt;&gt;"", IF(INDEX('Evidence střelců a nástřel'!J$7:J$107,$B81) &lt;&gt;"", INDEX('Evidence střelců a nástřel'!J$7:J$107,$B81), ""), "")</f>
        <v/>
      </c>
      <c r="J81" s="19" t="str">
        <f>IF($B81&lt;&gt;"", IF(INDEX('Evidence střelců a nástřel'!K$7:K$107,$B81) &lt;&gt;"", INDEX('Evidence střelců a nástřel'!K$7:K$107,$B81), ""), "")</f>
        <v/>
      </c>
      <c r="K81" s="19" t="str">
        <f>IF($B81&lt;&gt;"", IF(INDEX('Evidence střelců a nástřel'!L$7:L$107,$B81) &lt;&gt;"", INDEX('Evidence střelců a nástřel'!L$7:L$107,$B81), ""), "")</f>
        <v/>
      </c>
      <c r="L81" s="19" t="str">
        <f>IF($B81&lt;&gt;"", IF(INDEX('Evidence střelců a nástřel'!M$7:M$107,$B81) &lt;&gt;"", INDEX('Evidence střelců a nástřel'!M$7:M$107,$B81), ""), "")</f>
        <v/>
      </c>
      <c r="M81" s="19" t="str">
        <f>IF($B81&lt;&gt;"", IF(INDEX('Evidence střelců a nástřel'!N$7:N$107,$B81) &lt;&gt;"", INDEX('Evidence střelců a nástřel'!N$7:N$107,$B81), ""), "")</f>
        <v/>
      </c>
      <c r="N81" s="19" t="str">
        <f>IF($B81&lt;&gt;"", IF(INDEX('Evidence střelců a nástřel'!O$7:O$107,$B81) &lt;&gt;"", INDEX('Evidence střelců a nástřel'!O$7:O$107,$B81), ""), "")</f>
        <v/>
      </c>
      <c r="O81" s="18" t="str">
        <f t="shared" si="2"/>
        <v/>
      </c>
      <c r="P81" s="19" t="str">
        <f>IF($B81&lt;&gt;"", IF(AND(INDEX('Evidence střelců a nástřel'!P$7:P$107,$B81)&lt;&gt;"", Nastavení!$B$5="NE"), INDEX('Evidence střelců a nástřel'!P$7:P$107,$B81), ""), "")</f>
        <v/>
      </c>
      <c r="Q81" s="18" t="str">
        <f>IF($B81&lt;&gt;"", IF(INDEX('Evidence střelců a nástřel'!Q$7:Q$107,$B81) &gt; 0, INDEX('Evidence střelců a nástřel'!Q$7:Q$107,$B81), ""), "")</f>
        <v/>
      </c>
      <c r="R81" s="18" t="str">
        <f t="shared" si="3"/>
        <v/>
      </c>
      <c r="S81" t="str">
        <f>IF($B81&lt;&gt;"", IF(INDEX('Evidence střelců a nástřel'!T$7:T$107,$B81) &gt; 0, INDEX('Evidence střelců a nástřel'!T$7:T$107,$B81), ""), "")</f>
        <v/>
      </c>
    </row>
    <row r="82" spans="1:19" x14ac:dyDescent="0.25">
      <c r="A82" s="18" t="str">
        <f>IF(AND($B82 &lt;&gt; "", COUNT(E82:N82) &gt; 0), INDEX('Pomocné pořadí jednotlivci'!O$7:O$107,$B82), "")</f>
        <v/>
      </c>
      <c r="B82" s="18" t="str">
        <f>IF(ISNUMBER(MATCH(ROW()-6,'Pomocné pořadí jednotlivci'!$R$7:$R$107,0)),INDEX('Evidence střelců a nástřel'!$A$7:$A$107,MATCH(ROW()-6,'Pomocné pořadí jednotlivci'!$R$7:$R$107,0),1),"")</f>
        <v/>
      </c>
      <c r="C82" s="33" t="str">
        <f>IF($B82&lt;&gt;"", IF(INDEX('Evidence střelců a nástřel'!$C$7:$C$107,$B82) = 0, "", UPPER(INDEX('Evidence střelců a nástřel'!$C$7:$C$107,$B82))),"")</f>
        <v/>
      </c>
      <c r="D82" s="80" t="str">
        <f>IF($B82&lt;&gt;"",TRIM(INDEX('Evidence střelců a nástřel'!E$7:E$107,$B82)),"")</f>
        <v/>
      </c>
      <c r="E82" s="19" t="str">
        <f>IF($B82&lt;&gt;"", IF(INDEX('Evidence střelců a nástřel'!F$7:F$107,$B82) &lt;&gt;"", INDEX('Evidence střelců a nástřel'!F$7:F$107,$B82), ""), "")</f>
        <v/>
      </c>
      <c r="F82" s="19" t="str">
        <f>IF($B82&lt;&gt;"", IF(INDEX('Evidence střelců a nástřel'!G$7:G$107,$B82) &lt;&gt;"", INDEX('Evidence střelců a nástřel'!G$7:G$107,$B82), ""), "")</f>
        <v/>
      </c>
      <c r="G82" s="19" t="str">
        <f>IF($B82&lt;&gt;"", IF(INDEX('Evidence střelců a nástřel'!H$7:H$107,$B82) &lt;&gt;"", INDEX('Evidence střelců a nástřel'!H$7:H$107,$B82), ""), "")</f>
        <v/>
      </c>
      <c r="H82" s="19" t="str">
        <f>IF($B82&lt;&gt;"", IF(INDEX('Evidence střelců a nástřel'!I$7:I$107,$B82) &lt;&gt;"", INDEX('Evidence střelců a nástřel'!I$7:I$107,$B82), ""), "")</f>
        <v/>
      </c>
      <c r="I82" s="19" t="str">
        <f>IF($B82&lt;&gt;"", IF(INDEX('Evidence střelců a nástřel'!J$7:J$107,$B82) &lt;&gt;"", INDEX('Evidence střelců a nástřel'!J$7:J$107,$B82), ""), "")</f>
        <v/>
      </c>
      <c r="J82" s="19" t="str">
        <f>IF($B82&lt;&gt;"", IF(INDEX('Evidence střelců a nástřel'!K$7:K$107,$B82) &lt;&gt;"", INDEX('Evidence střelců a nástřel'!K$7:K$107,$B82), ""), "")</f>
        <v/>
      </c>
      <c r="K82" s="19" t="str">
        <f>IF($B82&lt;&gt;"", IF(INDEX('Evidence střelců a nástřel'!L$7:L$107,$B82) &lt;&gt;"", INDEX('Evidence střelců a nástřel'!L$7:L$107,$B82), ""), "")</f>
        <v/>
      </c>
      <c r="L82" s="19" t="str">
        <f>IF($B82&lt;&gt;"", IF(INDEX('Evidence střelců a nástřel'!M$7:M$107,$B82) &lt;&gt;"", INDEX('Evidence střelců a nástřel'!M$7:M$107,$B82), ""), "")</f>
        <v/>
      </c>
      <c r="M82" s="19" t="str">
        <f>IF($B82&lt;&gt;"", IF(INDEX('Evidence střelců a nástřel'!N$7:N$107,$B82) &lt;&gt;"", INDEX('Evidence střelců a nástřel'!N$7:N$107,$B82), ""), "")</f>
        <v/>
      </c>
      <c r="N82" s="19" t="str">
        <f>IF($B82&lt;&gt;"", IF(INDEX('Evidence střelců a nástřel'!O$7:O$107,$B82) &lt;&gt;"", INDEX('Evidence střelců a nástřel'!O$7:O$107,$B82), ""), "")</f>
        <v/>
      </c>
      <c r="O82" s="18" t="str">
        <f t="shared" si="2"/>
        <v/>
      </c>
      <c r="P82" s="19" t="str">
        <f>IF($B82&lt;&gt;"", IF(AND(INDEX('Evidence střelců a nástřel'!P$7:P$107,$B82)&lt;&gt;"", Nastavení!$B$5="NE"), INDEX('Evidence střelců a nástřel'!P$7:P$107,$B82), ""), "")</f>
        <v/>
      </c>
      <c r="Q82" s="18" t="str">
        <f>IF($B82&lt;&gt;"", IF(INDEX('Evidence střelců a nástřel'!Q$7:Q$107,$B82) &gt; 0, INDEX('Evidence střelců a nástřel'!Q$7:Q$107,$B82), ""), "")</f>
        <v/>
      </c>
      <c r="R82" s="18" t="str">
        <f t="shared" si="3"/>
        <v/>
      </c>
      <c r="S82" t="str">
        <f>IF($B82&lt;&gt;"", IF(INDEX('Evidence střelců a nástřel'!T$7:T$107,$B82) &gt; 0, INDEX('Evidence střelců a nástřel'!T$7:T$107,$B82), ""), "")</f>
        <v/>
      </c>
    </row>
    <row r="83" spans="1:19" x14ac:dyDescent="0.25">
      <c r="A83" s="18" t="str">
        <f>IF(AND($B83 &lt;&gt; "", COUNT(E83:N83) &gt; 0), INDEX('Pomocné pořadí jednotlivci'!O$7:O$107,$B83), "")</f>
        <v/>
      </c>
      <c r="B83" s="18" t="str">
        <f>IF(ISNUMBER(MATCH(ROW()-6,'Pomocné pořadí jednotlivci'!$R$7:$R$107,0)),INDEX('Evidence střelců a nástřel'!$A$7:$A$107,MATCH(ROW()-6,'Pomocné pořadí jednotlivci'!$R$7:$R$107,0),1),"")</f>
        <v/>
      </c>
      <c r="C83" s="33" t="str">
        <f>IF($B83&lt;&gt;"", IF(INDEX('Evidence střelců a nástřel'!$C$7:$C$107,$B83) = 0, "", UPPER(INDEX('Evidence střelců a nástřel'!$C$7:$C$107,$B83))),"")</f>
        <v/>
      </c>
      <c r="D83" s="80" t="str">
        <f>IF($B83&lt;&gt;"",TRIM(INDEX('Evidence střelců a nástřel'!E$7:E$107,$B83)),"")</f>
        <v/>
      </c>
      <c r="E83" s="19" t="str">
        <f>IF($B83&lt;&gt;"", IF(INDEX('Evidence střelců a nástřel'!F$7:F$107,$B83) &lt;&gt;"", INDEX('Evidence střelců a nástřel'!F$7:F$107,$B83), ""), "")</f>
        <v/>
      </c>
      <c r="F83" s="19" t="str">
        <f>IF($B83&lt;&gt;"", IF(INDEX('Evidence střelců a nástřel'!G$7:G$107,$B83) &lt;&gt;"", INDEX('Evidence střelců a nástřel'!G$7:G$107,$B83), ""), "")</f>
        <v/>
      </c>
      <c r="G83" s="19" t="str">
        <f>IF($B83&lt;&gt;"", IF(INDEX('Evidence střelců a nástřel'!H$7:H$107,$B83) &lt;&gt;"", INDEX('Evidence střelců a nástřel'!H$7:H$107,$B83), ""), "")</f>
        <v/>
      </c>
      <c r="H83" s="19" t="str">
        <f>IF($B83&lt;&gt;"", IF(INDEX('Evidence střelců a nástřel'!I$7:I$107,$B83) &lt;&gt;"", INDEX('Evidence střelců a nástřel'!I$7:I$107,$B83), ""), "")</f>
        <v/>
      </c>
      <c r="I83" s="19" t="str">
        <f>IF($B83&lt;&gt;"", IF(INDEX('Evidence střelců a nástřel'!J$7:J$107,$B83) &lt;&gt;"", INDEX('Evidence střelců a nástřel'!J$7:J$107,$B83), ""), "")</f>
        <v/>
      </c>
      <c r="J83" s="19" t="str">
        <f>IF($B83&lt;&gt;"", IF(INDEX('Evidence střelců a nástřel'!K$7:K$107,$B83) &lt;&gt;"", INDEX('Evidence střelců a nástřel'!K$7:K$107,$B83), ""), "")</f>
        <v/>
      </c>
      <c r="K83" s="19" t="str">
        <f>IF($B83&lt;&gt;"", IF(INDEX('Evidence střelců a nástřel'!L$7:L$107,$B83) &lt;&gt;"", INDEX('Evidence střelců a nástřel'!L$7:L$107,$B83), ""), "")</f>
        <v/>
      </c>
      <c r="L83" s="19" t="str">
        <f>IF($B83&lt;&gt;"", IF(INDEX('Evidence střelců a nástřel'!M$7:M$107,$B83) &lt;&gt;"", INDEX('Evidence střelců a nástřel'!M$7:M$107,$B83), ""), "")</f>
        <v/>
      </c>
      <c r="M83" s="19" t="str">
        <f>IF($B83&lt;&gt;"", IF(INDEX('Evidence střelců a nástřel'!N$7:N$107,$B83) &lt;&gt;"", INDEX('Evidence střelců a nástřel'!N$7:N$107,$B83), ""), "")</f>
        <v/>
      </c>
      <c r="N83" s="19" t="str">
        <f>IF($B83&lt;&gt;"", IF(INDEX('Evidence střelců a nástřel'!O$7:O$107,$B83) &lt;&gt;"", INDEX('Evidence střelců a nástřel'!O$7:O$107,$B83), ""), "")</f>
        <v/>
      </c>
      <c r="O83" s="18" t="str">
        <f t="shared" si="2"/>
        <v/>
      </c>
      <c r="P83" s="19" t="str">
        <f>IF($B83&lt;&gt;"", IF(AND(INDEX('Evidence střelců a nástřel'!P$7:P$107,$B83)&lt;&gt;"", Nastavení!$B$5="NE"), INDEX('Evidence střelců a nástřel'!P$7:P$107,$B83), ""), "")</f>
        <v/>
      </c>
      <c r="Q83" s="18" t="str">
        <f>IF($B83&lt;&gt;"", IF(INDEX('Evidence střelců a nástřel'!Q$7:Q$107,$B83) &gt; 0, INDEX('Evidence střelců a nástřel'!Q$7:Q$107,$B83), ""), "")</f>
        <v/>
      </c>
      <c r="R83" s="18" t="str">
        <f t="shared" si="3"/>
        <v/>
      </c>
      <c r="S83" t="str">
        <f>IF($B83&lt;&gt;"", IF(INDEX('Evidence střelců a nástřel'!T$7:T$107,$B83) &gt; 0, INDEX('Evidence střelců a nástřel'!T$7:T$107,$B83), ""), "")</f>
        <v/>
      </c>
    </row>
    <row r="84" spans="1:19" x14ac:dyDescent="0.25">
      <c r="A84" s="18" t="str">
        <f>IF(AND($B84 &lt;&gt; "", COUNT(E84:N84) &gt; 0), INDEX('Pomocné pořadí jednotlivci'!O$7:O$107,$B84), "")</f>
        <v/>
      </c>
      <c r="B84" s="18" t="str">
        <f>IF(ISNUMBER(MATCH(ROW()-6,'Pomocné pořadí jednotlivci'!$R$7:$R$107,0)),INDEX('Evidence střelců a nástřel'!$A$7:$A$107,MATCH(ROW()-6,'Pomocné pořadí jednotlivci'!$R$7:$R$107,0),1),"")</f>
        <v/>
      </c>
      <c r="C84" s="33" t="str">
        <f>IF($B84&lt;&gt;"", IF(INDEX('Evidence střelců a nástřel'!$C$7:$C$107,$B84) = 0, "", UPPER(INDEX('Evidence střelců a nástřel'!$C$7:$C$107,$B84))),"")</f>
        <v/>
      </c>
      <c r="D84" s="80" t="str">
        <f>IF($B84&lt;&gt;"",TRIM(INDEX('Evidence střelců a nástřel'!E$7:E$107,$B84)),"")</f>
        <v/>
      </c>
      <c r="E84" s="19" t="str">
        <f>IF($B84&lt;&gt;"", IF(INDEX('Evidence střelců a nástřel'!F$7:F$107,$B84) &lt;&gt;"", INDEX('Evidence střelců a nástřel'!F$7:F$107,$B84), ""), "")</f>
        <v/>
      </c>
      <c r="F84" s="19" t="str">
        <f>IF($B84&lt;&gt;"", IF(INDEX('Evidence střelců a nástřel'!G$7:G$107,$B84) &lt;&gt;"", INDEX('Evidence střelců a nástřel'!G$7:G$107,$B84), ""), "")</f>
        <v/>
      </c>
      <c r="G84" s="19" t="str">
        <f>IF($B84&lt;&gt;"", IF(INDEX('Evidence střelců a nástřel'!H$7:H$107,$B84) &lt;&gt;"", INDEX('Evidence střelců a nástřel'!H$7:H$107,$B84), ""), "")</f>
        <v/>
      </c>
      <c r="H84" s="19" t="str">
        <f>IF($B84&lt;&gt;"", IF(INDEX('Evidence střelců a nástřel'!I$7:I$107,$B84) &lt;&gt;"", INDEX('Evidence střelců a nástřel'!I$7:I$107,$B84), ""), "")</f>
        <v/>
      </c>
      <c r="I84" s="19" t="str">
        <f>IF($B84&lt;&gt;"", IF(INDEX('Evidence střelců a nástřel'!J$7:J$107,$B84) &lt;&gt;"", INDEX('Evidence střelců a nástřel'!J$7:J$107,$B84), ""), "")</f>
        <v/>
      </c>
      <c r="J84" s="19" t="str">
        <f>IF($B84&lt;&gt;"", IF(INDEX('Evidence střelců a nástřel'!K$7:K$107,$B84) &lt;&gt;"", INDEX('Evidence střelců a nástřel'!K$7:K$107,$B84), ""), "")</f>
        <v/>
      </c>
      <c r="K84" s="19" t="str">
        <f>IF($B84&lt;&gt;"", IF(INDEX('Evidence střelců a nástřel'!L$7:L$107,$B84) &lt;&gt;"", INDEX('Evidence střelců a nástřel'!L$7:L$107,$B84), ""), "")</f>
        <v/>
      </c>
      <c r="L84" s="19" t="str">
        <f>IF($B84&lt;&gt;"", IF(INDEX('Evidence střelců a nástřel'!M$7:M$107,$B84) &lt;&gt;"", INDEX('Evidence střelců a nástřel'!M$7:M$107,$B84), ""), "")</f>
        <v/>
      </c>
      <c r="M84" s="19" t="str">
        <f>IF($B84&lt;&gt;"", IF(INDEX('Evidence střelců a nástřel'!N$7:N$107,$B84) &lt;&gt;"", INDEX('Evidence střelců a nástřel'!N$7:N$107,$B84), ""), "")</f>
        <v/>
      </c>
      <c r="N84" s="19" t="str">
        <f>IF($B84&lt;&gt;"", IF(INDEX('Evidence střelců a nástřel'!O$7:O$107,$B84) &lt;&gt;"", INDEX('Evidence střelců a nástřel'!O$7:O$107,$B84), ""), "")</f>
        <v/>
      </c>
      <c r="O84" s="18" t="str">
        <f t="shared" si="2"/>
        <v/>
      </c>
      <c r="P84" s="19" t="str">
        <f>IF($B84&lt;&gt;"", IF(AND(INDEX('Evidence střelců a nástřel'!P$7:P$107,$B84)&lt;&gt;"", Nastavení!$B$5="NE"), INDEX('Evidence střelců a nástřel'!P$7:P$107,$B84), ""), "")</f>
        <v/>
      </c>
      <c r="Q84" s="18" t="str">
        <f>IF($B84&lt;&gt;"", IF(INDEX('Evidence střelců a nástřel'!Q$7:Q$107,$B84) &gt; 0, INDEX('Evidence střelců a nástřel'!Q$7:Q$107,$B84), ""), "")</f>
        <v/>
      </c>
      <c r="R84" s="18" t="str">
        <f t="shared" si="3"/>
        <v/>
      </c>
      <c r="S84" t="str">
        <f>IF($B84&lt;&gt;"", IF(INDEX('Evidence střelců a nástřel'!T$7:T$107,$B84) &gt; 0, INDEX('Evidence střelců a nástřel'!T$7:T$107,$B84), ""), "")</f>
        <v/>
      </c>
    </row>
    <row r="85" spans="1:19" x14ac:dyDescent="0.25">
      <c r="A85" s="18" t="str">
        <f>IF(AND($B85 &lt;&gt; "", COUNT(E85:N85) &gt; 0), INDEX('Pomocné pořadí jednotlivci'!O$7:O$107,$B85), "")</f>
        <v/>
      </c>
      <c r="B85" s="18" t="str">
        <f>IF(ISNUMBER(MATCH(ROW()-6,'Pomocné pořadí jednotlivci'!$R$7:$R$107,0)),INDEX('Evidence střelců a nástřel'!$A$7:$A$107,MATCH(ROW()-6,'Pomocné pořadí jednotlivci'!$R$7:$R$107,0),1),"")</f>
        <v/>
      </c>
      <c r="C85" s="33" t="str">
        <f>IF($B85&lt;&gt;"", IF(INDEX('Evidence střelců a nástřel'!$C$7:$C$107,$B85) = 0, "", UPPER(INDEX('Evidence střelců a nástřel'!$C$7:$C$107,$B85))),"")</f>
        <v/>
      </c>
      <c r="D85" s="80" t="str">
        <f>IF($B85&lt;&gt;"",TRIM(INDEX('Evidence střelců a nástřel'!E$7:E$107,$B85)),"")</f>
        <v/>
      </c>
      <c r="E85" s="19" t="str">
        <f>IF($B85&lt;&gt;"", IF(INDEX('Evidence střelců a nástřel'!F$7:F$107,$B85) &lt;&gt;"", INDEX('Evidence střelců a nástřel'!F$7:F$107,$B85), ""), "")</f>
        <v/>
      </c>
      <c r="F85" s="19" t="str">
        <f>IF($B85&lt;&gt;"", IF(INDEX('Evidence střelců a nástřel'!G$7:G$107,$B85) &lt;&gt;"", INDEX('Evidence střelců a nástřel'!G$7:G$107,$B85), ""), "")</f>
        <v/>
      </c>
      <c r="G85" s="19" t="str">
        <f>IF($B85&lt;&gt;"", IF(INDEX('Evidence střelců a nástřel'!H$7:H$107,$B85) &lt;&gt;"", INDEX('Evidence střelců a nástřel'!H$7:H$107,$B85), ""), "")</f>
        <v/>
      </c>
      <c r="H85" s="19" t="str">
        <f>IF($B85&lt;&gt;"", IF(INDEX('Evidence střelců a nástřel'!I$7:I$107,$B85) &lt;&gt;"", INDEX('Evidence střelců a nástřel'!I$7:I$107,$B85), ""), "")</f>
        <v/>
      </c>
      <c r="I85" s="19" t="str">
        <f>IF($B85&lt;&gt;"", IF(INDEX('Evidence střelců a nástřel'!J$7:J$107,$B85) &lt;&gt;"", INDEX('Evidence střelců a nástřel'!J$7:J$107,$B85), ""), "")</f>
        <v/>
      </c>
      <c r="J85" s="19" t="str">
        <f>IF($B85&lt;&gt;"", IF(INDEX('Evidence střelců a nástřel'!K$7:K$107,$B85) &lt;&gt;"", INDEX('Evidence střelců a nástřel'!K$7:K$107,$B85), ""), "")</f>
        <v/>
      </c>
      <c r="K85" s="19" t="str">
        <f>IF($B85&lt;&gt;"", IF(INDEX('Evidence střelců a nástřel'!L$7:L$107,$B85) &lt;&gt;"", INDEX('Evidence střelců a nástřel'!L$7:L$107,$B85), ""), "")</f>
        <v/>
      </c>
      <c r="L85" s="19" t="str">
        <f>IF($B85&lt;&gt;"", IF(INDEX('Evidence střelců a nástřel'!M$7:M$107,$B85) &lt;&gt;"", INDEX('Evidence střelců a nástřel'!M$7:M$107,$B85), ""), "")</f>
        <v/>
      </c>
      <c r="M85" s="19" t="str">
        <f>IF($B85&lt;&gt;"", IF(INDEX('Evidence střelců a nástřel'!N$7:N$107,$B85) &lt;&gt;"", INDEX('Evidence střelců a nástřel'!N$7:N$107,$B85), ""), "")</f>
        <v/>
      </c>
      <c r="N85" s="19" t="str">
        <f>IF($B85&lt;&gt;"", IF(INDEX('Evidence střelců a nástřel'!O$7:O$107,$B85) &lt;&gt;"", INDEX('Evidence střelců a nástřel'!O$7:O$107,$B85), ""), "")</f>
        <v/>
      </c>
      <c r="O85" s="18" t="str">
        <f t="shared" si="2"/>
        <v/>
      </c>
      <c r="P85" s="19" t="str">
        <f>IF($B85&lt;&gt;"", IF(AND(INDEX('Evidence střelců a nástřel'!P$7:P$107,$B85)&lt;&gt;"", Nastavení!$B$5="NE"), INDEX('Evidence střelců a nástřel'!P$7:P$107,$B85), ""), "")</f>
        <v/>
      </c>
      <c r="Q85" s="18" t="str">
        <f>IF($B85&lt;&gt;"", IF(INDEX('Evidence střelců a nástřel'!Q$7:Q$107,$B85) &gt; 0, INDEX('Evidence střelců a nástřel'!Q$7:Q$107,$B85), ""), "")</f>
        <v/>
      </c>
      <c r="R85" s="18" t="str">
        <f t="shared" si="3"/>
        <v/>
      </c>
      <c r="S85" t="str">
        <f>IF($B85&lt;&gt;"", IF(INDEX('Evidence střelců a nástřel'!T$7:T$107,$B85) &gt; 0, INDEX('Evidence střelců a nástřel'!T$7:T$107,$B85), ""), "")</f>
        <v/>
      </c>
    </row>
    <row r="86" spans="1:19" x14ac:dyDescent="0.25">
      <c r="A86" s="18" t="str">
        <f>IF(AND($B86 &lt;&gt; "", COUNT(E86:N86) &gt; 0), INDEX('Pomocné pořadí jednotlivci'!O$7:O$107,$B86), "")</f>
        <v/>
      </c>
      <c r="B86" s="18" t="str">
        <f>IF(ISNUMBER(MATCH(ROW()-6,'Pomocné pořadí jednotlivci'!$R$7:$R$107,0)),INDEX('Evidence střelců a nástřel'!$A$7:$A$107,MATCH(ROW()-6,'Pomocné pořadí jednotlivci'!$R$7:$R$107,0),1),"")</f>
        <v/>
      </c>
      <c r="C86" s="33" t="str">
        <f>IF($B86&lt;&gt;"", IF(INDEX('Evidence střelců a nástřel'!$C$7:$C$107,$B86) = 0, "", UPPER(INDEX('Evidence střelců a nástřel'!$C$7:$C$107,$B86))),"")</f>
        <v/>
      </c>
      <c r="D86" s="80" t="str">
        <f>IF($B86&lt;&gt;"",TRIM(INDEX('Evidence střelců a nástřel'!E$7:E$107,$B86)),"")</f>
        <v/>
      </c>
      <c r="E86" s="19" t="str">
        <f>IF($B86&lt;&gt;"", IF(INDEX('Evidence střelců a nástřel'!F$7:F$107,$B86) &lt;&gt;"", INDEX('Evidence střelců a nástřel'!F$7:F$107,$B86), ""), "")</f>
        <v/>
      </c>
      <c r="F86" s="19" t="str">
        <f>IF($B86&lt;&gt;"", IF(INDEX('Evidence střelců a nástřel'!G$7:G$107,$B86) &lt;&gt;"", INDEX('Evidence střelců a nástřel'!G$7:G$107,$B86), ""), "")</f>
        <v/>
      </c>
      <c r="G86" s="19" t="str">
        <f>IF($B86&lt;&gt;"", IF(INDEX('Evidence střelců a nástřel'!H$7:H$107,$B86) &lt;&gt;"", INDEX('Evidence střelců a nástřel'!H$7:H$107,$B86), ""), "")</f>
        <v/>
      </c>
      <c r="H86" s="19" t="str">
        <f>IF($B86&lt;&gt;"", IF(INDEX('Evidence střelců a nástřel'!I$7:I$107,$B86) &lt;&gt;"", INDEX('Evidence střelců a nástřel'!I$7:I$107,$B86), ""), "")</f>
        <v/>
      </c>
      <c r="I86" s="19" t="str">
        <f>IF($B86&lt;&gt;"", IF(INDEX('Evidence střelců a nástřel'!J$7:J$107,$B86) &lt;&gt;"", INDEX('Evidence střelců a nástřel'!J$7:J$107,$B86), ""), "")</f>
        <v/>
      </c>
      <c r="J86" s="19" t="str">
        <f>IF($B86&lt;&gt;"", IF(INDEX('Evidence střelců a nástřel'!K$7:K$107,$B86) &lt;&gt;"", INDEX('Evidence střelců a nástřel'!K$7:K$107,$B86), ""), "")</f>
        <v/>
      </c>
      <c r="K86" s="19" t="str">
        <f>IF($B86&lt;&gt;"", IF(INDEX('Evidence střelců a nástřel'!L$7:L$107,$B86) &lt;&gt;"", INDEX('Evidence střelců a nástřel'!L$7:L$107,$B86), ""), "")</f>
        <v/>
      </c>
      <c r="L86" s="19" t="str">
        <f>IF($B86&lt;&gt;"", IF(INDEX('Evidence střelců a nástřel'!M$7:M$107,$B86) &lt;&gt;"", INDEX('Evidence střelců a nástřel'!M$7:M$107,$B86), ""), "")</f>
        <v/>
      </c>
      <c r="M86" s="19" t="str">
        <f>IF($B86&lt;&gt;"", IF(INDEX('Evidence střelců a nástřel'!N$7:N$107,$B86) &lt;&gt;"", INDEX('Evidence střelců a nástřel'!N$7:N$107,$B86), ""), "")</f>
        <v/>
      </c>
      <c r="N86" s="19" t="str">
        <f>IF($B86&lt;&gt;"", IF(INDEX('Evidence střelců a nástřel'!O$7:O$107,$B86) &lt;&gt;"", INDEX('Evidence střelců a nástřel'!O$7:O$107,$B86), ""), "")</f>
        <v/>
      </c>
      <c r="O86" s="18" t="str">
        <f t="shared" si="2"/>
        <v/>
      </c>
      <c r="P86" s="19" t="str">
        <f>IF($B86&lt;&gt;"", IF(AND(INDEX('Evidence střelců a nástřel'!P$7:P$107,$B86)&lt;&gt;"", Nastavení!$B$5="NE"), INDEX('Evidence střelců a nástřel'!P$7:P$107,$B86), ""), "")</f>
        <v/>
      </c>
      <c r="Q86" s="18" t="str">
        <f>IF($B86&lt;&gt;"", IF(INDEX('Evidence střelců a nástřel'!Q$7:Q$107,$B86) &gt; 0, INDEX('Evidence střelců a nástřel'!Q$7:Q$107,$B86), ""), "")</f>
        <v/>
      </c>
      <c r="R86" s="18" t="str">
        <f t="shared" si="3"/>
        <v/>
      </c>
      <c r="S86" t="str">
        <f>IF($B86&lt;&gt;"", IF(INDEX('Evidence střelců a nástřel'!T$7:T$107,$B86) &gt; 0, INDEX('Evidence střelců a nástřel'!T$7:T$107,$B86), ""), "")</f>
        <v/>
      </c>
    </row>
    <row r="87" spans="1:19" x14ac:dyDescent="0.25">
      <c r="A87" s="18" t="str">
        <f>IF(AND($B87 &lt;&gt; "", COUNT(E87:N87) &gt; 0), INDEX('Pomocné pořadí jednotlivci'!O$7:O$107,$B87), "")</f>
        <v/>
      </c>
      <c r="B87" s="18" t="str">
        <f>IF(ISNUMBER(MATCH(ROW()-6,'Pomocné pořadí jednotlivci'!$R$7:$R$107,0)),INDEX('Evidence střelců a nástřel'!$A$7:$A$107,MATCH(ROW()-6,'Pomocné pořadí jednotlivci'!$R$7:$R$107,0),1),"")</f>
        <v/>
      </c>
      <c r="C87" s="33" t="str">
        <f>IF($B87&lt;&gt;"", IF(INDEX('Evidence střelců a nástřel'!$C$7:$C$107,$B87) = 0, "", UPPER(INDEX('Evidence střelců a nástřel'!$C$7:$C$107,$B87))),"")</f>
        <v/>
      </c>
      <c r="D87" s="80" t="str">
        <f>IF($B87&lt;&gt;"",TRIM(INDEX('Evidence střelců a nástřel'!E$7:E$107,$B87)),"")</f>
        <v/>
      </c>
      <c r="E87" s="19" t="str">
        <f>IF($B87&lt;&gt;"", IF(INDEX('Evidence střelců a nástřel'!F$7:F$107,$B87) &lt;&gt;"", INDEX('Evidence střelců a nástřel'!F$7:F$107,$B87), ""), "")</f>
        <v/>
      </c>
      <c r="F87" s="19" t="str">
        <f>IF($B87&lt;&gt;"", IF(INDEX('Evidence střelců a nástřel'!G$7:G$107,$B87) &lt;&gt;"", INDEX('Evidence střelců a nástřel'!G$7:G$107,$B87), ""), "")</f>
        <v/>
      </c>
      <c r="G87" s="19" t="str">
        <f>IF($B87&lt;&gt;"", IF(INDEX('Evidence střelců a nástřel'!H$7:H$107,$B87) &lt;&gt;"", INDEX('Evidence střelců a nástřel'!H$7:H$107,$B87), ""), "")</f>
        <v/>
      </c>
      <c r="H87" s="19" t="str">
        <f>IF($B87&lt;&gt;"", IF(INDEX('Evidence střelců a nástřel'!I$7:I$107,$B87) &lt;&gt;"", INDEX('Evidence střelců a nástřel'!I$7:I$107,$B87), ""), "")</f>
        <v/>
      </c>
      <c r="I87" s="19" t="str">
        <f>IF($B87&lt;&gt;"", IF(INDEX('Evidence střelců a nástřel'!J$7:J$107,$B87) &lt;&gt;"", INDEX('Evidence střelců a nástřel'!J$7:J$107,$B87), ""), "")</f>
        <v/>
      </c>
      <c r="J87" s="19" t="str">
        <f>IF($B87&lt;&gt;"", IF(INDEX('Evidence střelců a nástřel'!K$7:K$107,$B87) &lt;&gt;"", INDEX('Evidence střelců a nástřel'!K$7:K$107,$B87), ""), "")</f>
        <v/>
      </c>
      <c r="K87" s="19" t="str">
        <f>IF($B87&lt;&gt;"", IF(INDEX('Evidence střelců a nástřel'!L$7:L$107,$B87) &lt;&gt;"", INDEX('Evidence střelců a nástřel'!L$7:L$107,$B87), ""), "")</f>
        <v/>
      </c>
      <c r="L87" s="19" t="str">
        <f>IF($B87&lt;&gt;"", IF(INDEX('Evidence střelců a nástřel'!M$7:M$107,$B87) &lt;&gt;"", INDEX('Evidence střelců a nástřel'!M$7:M$107,$B87), ""), "")</f>
        <v/>
      </c>
      <c r="M87" s="19" t="str">
        <f>IF($B87&lt;&gt;"", IF(INDEX('Evidence střelců a nástřel'!N$7:N$107,$B87) &lt;&gt;"", INDEX('Evidence střelců a nástřel'!N$7:N$107,$B87), ""), "")</f>
        <v/>
      </c>
      <c r="N87" s="19" t="str">
        <f>IF($B87&lt;&gt;"", IF(INDEX('Evidence střelců a nástřel'!O$7:O$107,$B87) &lt;&gt;"", INDEX('Evidence střelců a nástřel'!O$7:O$107,$B87), ""), "")</f>
        <v/>
      </c>
      <c r="O87" s="18" t="str">
        <f t="shared" si="2"/>
        <v/>
      </c>
      <c r="P87" s="19" t="str">
        <f>IF($B87&lt;&gt;"", IF(AND(INDEX('Evidence střelců a nástřel'!P$7:P$107,$B87)&lt;&gt;"", Nastavení!$B$5="NE"), INDEX('Evidence střelců a nástřel'!P$7:P$107,$B87), ""), "")</f>
        <v/>
      </c>
      <c r="Q87" s="18" t="str">
        <f>IF($B87&lt;&gt;"", IF(INDEX('Evidence střelců a nástřel'!Q$7:Q$107,$B87) &gt; 0, INDEX('Evidence střelců a nástřel'!Q$7:Q$107,$B87), ""), "")</f>
        <v/>
      </c>
      <c r="R87" s="18" t="str">
        <f t="shared" si="3"/>
        <v/>
      </c>
      <c r="S87" t="str">
        <f>IF($B87&lt;&gt;"", IF(INDEX('Evidence střelců a nástřel'!T$7:T$107,$B87) &gt; 0, INDEX('Evidence střelců a nástřel'!T$7:T$107,$B87), ""), "")</f>
        <v/>
      </c>
    </row>
    <row r="88" spans="1:19" x14ac:dyDescent="0.25">
      <c r="A88" s="18" t="str">
        <f>IF(AND($B88 &lt;&gt; "", COUNT(E88:N88) &gt; 0), INDEX('Pomocné pořadí jednotlivci'!O$7:O$107,$B88), "")</f>
        <v/>
      </c>
      <c r="B88" s="18" t="str">
        <f>IF(ISNUMBER(MATCH(ROW()-6,'Pomocné pořadí jednotlivci'!$R$7:$R$107,0)),INDEX('Evidence střelců a nástřel'!$A$7:$A$107,MATCH(ROW()-6,'Pomocné pořadí jednotlivci'!$R$7:$R$107,0),1),"")</f>
        <v/>
      </c>
      <c r="C88" s="33" t="str">
        <f>IF($B88&lt;&gt;"", IF(INDEX('Evidence střelců a nástřel'!$C$7:$C$107,$B88) = 0, "", UPPER(INDEX('Evidence střelců a nástřel'!$C$7:$C$107,$B88))),"")</f>
        <v/>
      </c>
      <c r="D88" s="80" t="str">
        <f>IF($B88&lt;&gt;"",TRIM(INDEX('Evidence střelců a nástřel'!E$7:E$107,$B88)),"")</f>
        <v/>
      </c>
      <c r="E88" s="19" t="str">
        <f>IF($B88&lt;&gt;"", IF(INDEX('Evidence střelců a nástřel'!F$7:F$107,$B88) &lt;&gt;"", INDEX('Evidence střelců a nástřel'!F$7:F$107,$B88), ""), "")</f>
        <v/>
      </c>
      <c r="F88" s="19" t="str">
        <f>IF($B88&lt;&gt;"", IF(INDEX('Evidence střelců a nástřel'!G$7:G$107,$B88) &lt;&gt;"", INDEX('Evidence střelců a nástřel'!G$7:G$107,$B88), ""), "")</f>
        <v/>
      </c>
      <c r="G88" s="19" t="str">
        <f>IF($B88&lt;&gt;"", IF(INDEX('Evidence střelců a nástřel'!H$7:H$107,$B88) &lt;&gt;"", INDEX('Evidence střelců a nástřel'!H$7:H$107,$B88), ""), "")</f>
        <v/>
      </c>
      <c r="H88" s="19" t="str">
        <f>IF($B88&lt;&gt;"", IF(INDEX('Evidence střelců a nástřel'!I$7:I$107,$B88) &lt;&gt;"", INDEX('Evidence střelců a nástřel'!I$7:I$107,$B88), ""), "")</f>
        <v/>
      </c>
      <c r="I88" s="19" t="str">
        <f>IF($B88&lt;&gt;"", IF(INDEX('Evidence střelců a nástřel'!J$7:J$107,$B88) &lt;&gt;"", INDEX('Evidence střelců a nástřel'!J$7:J$107,$B88), ""), "")</f>
        <v/>
      </c>
      <c r="J88" s="19" t="str">
        <f>IF($B88&lt;&gt;"", IF(INDEX('Evidence střelců a nástřel'!K$7:K$107,$B88) &lt;&gt;"", INDEX('Evidence střelců a nástřel'!K$7:K$107,$B88), ""), "")</f>
        <v/>
      </c>
      <c r="K88" s="19" t="str">
        <f>IF($B88&lt;&gt;"", IF(INDEX('Evidence střelců a nástřel'!L$7:L$107,$B88) &lt;&gt;"", INDEX('Evidence střelců a nástřel'!L$7:L$107,$B88), ""), "")</f>
        <v/>
      </c>
      <c r="L88" s="19" t="str">
        <f>IF($B88&lt;&gt;"", IF(INDEX('Evidence střelců a nástřel'!M$7:M$107,$B88) &lt;&gt;"", INDEX('Evidence střelců a nástřel'!M$7:M$107,$B88), ""), "")</f>
        <v/>
      </c>
      <c r="M88" s="19" t="str">
        <f>IF($B88&lt;&gt;"", IF(INDEX('Evidence střelců a nástřel'!N$7:N$107,$B88) &lt;&gt;"", INDEX('Evidence střelců a nástřel'!N$7:N$107,$B88), ""), "")</f>
        <v/>
      </c>
      <c r="N88" s="19" t="str">
        <f>IF($B88&lt;&gt;"", IF(INDEX('Evidence střelců a nástřel'!O$7:O$107,$B88) &lt;&gt;"", INDEX('Evidence střelců a nástřel'!O$7:O$107,$B88), ""), "")</f>
        <v/>
      </c>
      <c r="O88" s="18" t="str">
        <f t="shared" si="2"/>
        <v/>
      </c>
      <c r="P88" s="19" t="str">
        <f>IF($B88&lt;&gt;"", IF(AND(INDEX('Evidence střelců a nástřel'!P$7:P$107,$B88)&lt;&gt;"", Nastavení!$B$5="NE"), INDEX('Evidence střelců a nástřel'!P$7:P$107,$B88), ""), "")</f>
        <v/>
      </c>
      <c r="Q88" s="18" t="str">
        <f>IF($B88&lt;&gt;"", IF(INDEX('Evidence střelců a nástřel'!Q$7:Q$107,$B88) &gt; 0, INDEX('Evidence střelců a nástřel'!Q$7:Q$107,$B88), ""), "")</f>
        <v/>
      </c>
      <c r="R88" s="18" t="str">
        <f t="shared" si="3"/>
        <v/>
      </c>
      <c r="S88" t="str">
        <f>IF($B88&lt;&gt;"", IF(INDEX('Evidence střelců a nástřel'!T$7:T$107,$B88) &gt; 0, INDEX('Evidence střelců a nástřel'!T$7:T$107,$B88), ""), "")</f>
        <v/>
      </c>
    </row>
    <row r="89" spans="1:19" x14ac:dyDescent="0.25">
      <c r="A89" s="18" t="str">
        <f>IF(AND($B89 &lt;&gt; "", COUNT(E89:N89) &gt; 0), INDEX('Pomocné pořadí jednotlivci'!O$7:O$107,$B89), "")</f>
        <v/>
      </c>
      <c r="B89" s="18" t="str">
        <f>IF(ISNUMBER(MATCH(ROW()-6,'Pomocné pořadí jednotlivci'!$R$7:$R$107,0)),INDEX('Evidence střelců a nástřel'!$A$7:$A$107,MATCH(ROW()-6,'Pomocné pořadí jednotlivci'!$R$7:$R$107,0),1),"")</f>
        <v/>
      </c>
      <c r="C89" s="33" t="str">
        <f>IF($B89&lt;&gt;"", IF(INDEX('Evidence střelců a nástřel'!$C$7:$C$107,$B89) = 0, "", UPPER(INDEX('Evidence střelců a nástřel'!$C$7:$C$107,$B89))),"")</f>
        <v/>
      </c>
      <c r="D89" s="80" t="str">
        <f>IF($B89&lt;&gt;"",TRIM(INDEX('Evidence střelců a nástřel'!E$7:E$107,$B89)),"")</f>
        <v/>
      </c>
      <c r="E89" s="19" t="str">
        <f>IF($B89&lt;&gt;"", IF(INDEX('Evidence střelců a nástřel'!F$7:F$107,$B89) &lt;&gt;"", INDEX('Evidence střelců a nástřel'!F$7:F$107,$B89), ""), "")</f>
        <v/>
      </c>
      <c r="F89" s="19" t="str">
        <f>IF($B89&lt;&gt;"", IF(INDEX('Evidence střelců a nástřel'!G$7:G$107,$B89) &lt;&gt;"", INDEX('Evidence střelců a nástřel'!G$7:G$107,$B89), ""), "")</f>
        <v/>
      </c>
      <c r="G89" s="19" t="str">
        <f>IF($B89&lt;&gt;"", IF(INDEX('Evidence střelců a nástřel'!H$7:H$107,$B89) &lt;&gt;"", INDEX('Evidence střelců a nástřel'!H$7:H$107,$B89), ""), "")</f>
        <v/>
      </c>
      <c r="H89" s="19" t="str">
        <f>IF($B89&lt;&gt;"", IF(INDEX('Evidence střelců a nástřel'!I$7:I$107,$B89) &lt;&gt;"", INDEX('Evidence střelců a nástřel'!I$7:I$107,$B89), ""), "")</f>
        <v/>
      </c>
      <c r="I89" s="19" t="str">
        <f>IF($B89&lt;&gt;"", IF(INDEX('Evidence střelců a nástřel'!J$7:J$107,$B89) &lt;&gt;"", INDEX('Evidence střelců a nástřel'!J$7:J$107,$B89), ""), "")</f>
        <v/>
      </c>
      <c r="J89" s="19" t="str">
        <f>IF($B89&lt;&gt;"", IF(INDEX('Evidence střelců a nástřel'!K$7:K$107,$B89) &lt;&gt;"", INDEX('Evidence střelců a nástřel'!K$7:K$107,$B89), ""), "")</f>
        <v/>
      </c>
      <c r="K89" s="19" t="str">
        <f>IF($B89&lt;&gt;"", IF(INDEX('Evidence střelců a nástřel'!L$7:L$107,$B89) &lt;&gt;"", INDEX('Evidence střelců a nástřel'!L$7:L$107,$B89), ""), "")</f>
        <v/>
      </c>
      <c r="L89" s="19" t="str">
        <f>IF($B89&lt;&gt;"", IF(INDEX('Evidence střelců a nástřel'!M$7:M$107,$B89) &lt;&gt;"", INDEX('Evidence střelců a nástřel'!M$7:M$107,$B89), ""), "")</f>
        <v/>
      </c>
      <c r="M89" s="19" t="str">
        <f>IF($B89&lt;&gt;"", IF(INDEX('Evidence střelců a nástřel'!N$7:N$107,$B89) &lt;&gt;"", INDEX('Evidence střelců a nástřel'!N$7:N$107,$B89), ""), "")</f>
        <v/>
      </c>
      <c r="N89" s="19" t="str">
        <f>IF($B89&lt;&gt;"", IF(INDEX('Evidence střelců a nástřel'!O$7:O$107,$B89) &lt;&gt;"", INDEX('Evidence střelců a nástřel'!O$7:O$107,$B89), ""), "")</f>
        <v/>
      </c>
      <c r="O89" s="18" t="str">
        <f t="shared" si="2"/>
        <v/>
      </c>
      <c r="P89" s="19" t="str">
        <f>IF($B89&lt;&gt;"", IF(AND(INDEX('Evidence střelců a nástřel'!P$7:P$107,$B89)&lt;&gt;"", Nastavení!$B$5="NE"), INDEX('Evidence střelců a nástřel'!P$7:P$107,$B89), ""), "")</f>
        <v/>
      </c>
      <c r="Q89" s="18" t="str">
        <f>IF($B89&lt;&gt;"", IF(INDEX('Evidence střelců a nástřel'!Q$7:Q$107,$B89) &gt; 0, INDEX('Evidence střelců a nástřel'!Q$7:Q$107,$B89), ""), "")</f>
        <v/>
      </c>
      <c r="R89" s="18" t="str">
        <f t="shared" si="3"/>
        <v/>
      </c>
      <c r="S89" t="str">
        <f>IF($B89&lt;&gt;"", IF(INDEX('Evidence střelců a nástřel'!T$7:T$107,$B89) &gt; 0, INDEX('Evidence střelců a nástřel'!T$7:T$107,$B89), ""), "")</f>
        <v/>
      </c>
    </row>
    <row r="90" spans="1:19" x14ac:dyDescent="0.25">
      <c r="A90" s="18" t="str">
        <f>IF(AND($B90 &lt;&gt; "", COUNT(E90:N90) &gt; 0), INDEX('Pomocné pořadí jednotlivci'!O$7:O$107,$B90), "")</f>
        <v/>
      </c>
      <c r="B90" s="18" t="str">
        <f>IF(ISNUMBER(MATCH(ROW()-6,'Pomocné pořadí jednotlivci'!$R$7:$R$107,0)),INDEX('Evidence střelců a nástřel'!$A$7:$A$107,MATCH(ROW()-6,'Pomocné pořadí jednotlivci'!$R$7:$R$107,0),1),"")</f>
        <v/>
      </c>
      <c r="C90" s="33" t="str">
        <f>IF($B90&lt;&gt;"", IF(INDEX('Evidence střelců a nástřel'!$C$7:$C$107,$B90) = 0, "", UPPER(INDEX('Evidence střelců a nástřel'!$C$7:$C$107,$B90))),"")</f>
        <v/>
      </c>
      <c r="D90" s="80" t="str">
        <f>IF($B90&lt;&gt;"",TRIM(INDEX('Evidence střelců a nástřel'!E$7:E$107,$B90)),"")</f>
        <v/>
      </c>
      <c r="E90" s="19" t="str">
        <f>IF($B90&lt;&gt;"", IF(INDEX('Evidence střelců a nástřel'!F$7:F$107,$B90) &lt;&gt;"", INDEX('Evidence střelců a nástřel'!F$7:F$107,$B90), ""), "")</f>
        <v/>
      </c>
      <c r="F90" s="19" t="str">
        <f>IF($B90&lt;&gt;"", IF(INDEX('Evidence střelců a nástřel'!G$7:G$107,$B90) &lt;&gt;"", INDEX('Evidence střelců a nástřel'!G$7:G$107,$B90), ""), "")</f>
        <v/>
      </c>
      <c r="G90" s="19" t="str">
        <f>IF($B90&lt;&gt;"", IF(INDEX('Evidence střelců a nástřel'!H$7:H$107,$B90) &lt;&gt;"", INDEX('Evidence střelců a nástřel'!H$7:H$107,$B90), ""), "")</f>
        <v/>
      </c>
      <c r="H90" s="19" t="str">
        <f>IF($B90&lt;&gt;"", IF(INDEX('Evidence střelců a nástřel'!I$7:I$107,$B90) &lt;&gt;"", INDEX('Evidence střelců a nástřel'!I$7:I$107,$B90), ""), "")</f>
        <v/>
      </c>
      <c r="I90" s="19" t="str">
        <f>IF($B90&lt;&gt;"", IF(INDEX('Evidence střelců a nástřel'!J$7:J$107,$B90) &lt;&gt;"", INDEX('Evidence střelců a nástřel'!J$7:J$107,$B90), ""), "")</f>
        <v/>
      </c>
      <c r="J90" s="19" t="str">
        <f>IF($B90&lt;&gt;"", IF(INDEX('Evidence střelců a nástřel'!K$7:K$107,$B90) &lt;&gt;"", INDEX('Evidence střelců a nástřel'!K$7:K$107,$B90), ""), "")</f>
        <v/>
      </c>
      <c r="K90" s="19" t="str">
        <f>IF($B90&lt;&gt;"", IF(INDEX('Evidence střelců a nástřel'!L$7:L$107,$B90) &lt;&gt;"", INDEX('Evidence střelců a nástřel'!L$7:L$107,$B90), ""), "")</f>
        <v/>
      </c>
      <c r="L90" s="19" t="str">
        <f>IF($B90&lt;&gt;"", IF(INDEX('Evidence střelců a nástřel'!M$7:M$107,$B90) &lt;&gt;"", INDEX('Evidence střelců a nástřel'!M$7:M$107,$B90), ""), "")</f>
        <v/>
      </c>
      <c r="M90" s="19" t="str">
        <f>IF($B90&lt;&gt;"", IF(INDEX('Evidence střelců a nástřel'!N$7:N$107,$B90) &lt;&gt;"", INDEX('Evidence střelců a nástřel'!N$7:N$107,$B90), ""), "")</f>
        <v/>
      </c>
      <c r="N90" s="19" t="str">
        <f>IF($B90&lt;&gt;"", IF(INDEX('Evidence střelců a nástřel'!O$7:O$107,$B90) &lt;&gt;"", INDEX('Evidence střelců a nástřel'!O$7:O$107,$B90), ""), "")</f>
        <v/>
      </c>
      <c r="O90" s="18" t="str">
        <f t="shared" si="2"/>
        <v/>
      </c>
      <c r="P90" s="19" t="str">
        <f>IF($B90&lt;&gt;"", IF(AND(INDEX('Evidence střelců a nástřel'!P$7:P$107,$B90)&lt;&gt;"", Nastavení!$B$5="NE"), INDEX('Evidence střelců a nástřel'!P$7:P$107,$B90), ""), "")</f>
        <v/>
      </c>
      <c r="Q90" s="18" t="str">
        <f>IF($B90&lt;&gt;"", IF(INDEX('Evidence střelců a nástřel'!Q$7:Q$107,$B90) &gt; 0, INDEX('Evidence střelců a nástřel'!Q$7:Q$107,$B90), ""), "")</f>
        <v/>
      </c>
      <c r="R90" s="18" t="str">
        <f t="shared" si="3"/>
        <v/>
      </c>
      <c r="S90" t="str">
        <f>IF($B90&lt;&gt;"", IF(INDEX('Evidence střelců a nástřel'!T$7:T$107,$B90) &gt; 0, INDEX('Evidence střelců a nástřel'!T$7:T$107,$B90), ""), "")</f>
        <v/>
      </c>
    </row>
    <row r="91" spans="1:19" x14ac:dyDescent="0.25">
      <c r="A91" s="18" t="str">
        <f>IF(AND($B91 &lt;&gt; "", COUNT(E91:N91) &gt; 0), INDEX('Pomocné pořadí jednotlivci'!O$7:O$107,$B91), "")</f>
        <v/>
      </c>
      <c r="B91" s="18" t="str">
        <f>IF(ISNUMBER(MATCH(ROW()-6,'Pomocné pořadí jednotlivci'!$R$7:$R$107,0)),INDEX('Evidence střelců a nástřel'!$A$7:$A$107,MATCH(ROW()-6,'Pomocné pořadí jednotlivci'!$R$7:$R$107,0),1),"")</f>
        <v/>
      </c>
      <c r="C91" s="33" t="str">
        <f>IF($B91&lt;&gt;"", IF(INDEX('Evidence střelců a nástřel'!$C$7:$C$107,$B91) = 0, "", UPPER(INDEX('Evidence střelců a nástřel'!$C$7:$C$107,$B91))),"")</f>
        <v/>
      </c>
      <c r="D91" s="80" t="str">
        <f>IF($B91&lt;&gt;"",TRIM(INDEX('Evidence střelců a nástřel'!E$7:E$107,$B91)),"")</f>
        <v/>
      </c>
      <c r="E91" s="19" t="str">
        <f>IF($B91&lt;&gt;"", IF(INDEX('Evidence střelců a nástřel'!F$7:F$107,$B91) &lt;&gt;"", INDEX('Evidence střelců a nástřel'!F$7:F$107,$B91), ""), "")</f>
        <v/>
      </c>
      <c r="F91" s="19" t="str">
        <f>IF($B91&lt;&gt;"", IF(INDEX('Evidence střelců a nástřel'!G$7:G$107,$B91) &lt;&gt;"", INDEX('Evidence střelců a nástřel'!G$7:G$107,$B91), ""), "")</f>
        <v/>
      </c>
      <c r="G91" s="19" t="str">
        <f>IF($B91&lt;&gt;"", IF(INDEX('Evidence střelců a nástřel'!H$7:H$107,$B91) &lt;&gt;"", INDEX('Evidence střelců a nástřel'!H$7:H$107,$B91), ""), "")</f>
        <v/>
      </c>
      <c r="H91" s="19" t="str">
        <f>IF($B91&lt;&gt;"", IF(INDEX('Evidence střelců a nástřel'!I$7:I$107,$B91) &lt;&gt;"", INDEX('Evidence střelců a nástřel'!I$7:I$107,$B91), ""), "")</f>
        <v/>
      </c>
      <c r="I91" s="19" t="str">
        <f>IF($B91&lt;&gt;"", IF(INDEX('Evidence střelců a nástřel'!J$7:J$107,$B91) &lt;&gt;"", INDEX('Evidence střelců a nástřel'!J$7:J$107,$B91), ""), "")</f>
        <v/>
      </c>
      <c r="J91" s="19" t="str">
        <f>IF($B91&lt;&gt;"", IF(INDEX('Evidence střelců a nástřel'!K$7:K$107,$B91) &lt;&gt;"", INDEX('Evidence střelců a nástřel'!K$7:K$107,$B91), ""), "")</f>
        <v/>
      </c>
      <c r="K91" s="19" t="str">
        <f>IF($B91&lt;&gt;"", IF(INDEX('Evidence střelců a nástřel'!L$7:L$107,$B91) &lt;&gt;"", INDEX('Evidence střelců a nástřel'!L$7:L$107,$B91), ""), "")</f>
        <v/>
      </c>
      <c r="L91" s="19" t="str">
        <f>IF($B91&lt;&gt;"", IF(INDEX('Evidence střelců a nástřel'!M$7:M$107,$B91) &lt;&gt;"", INDEX('Evidence střelců a nástřel'!M$7:M$107,$B91), ""), "")</f>
        <v/>
      </c>
      <c r="M91" s="19" t="str">
        <f>IF($B91&lt;&gt;"", IF(INDEX('Evidence střelců a nástřel'!N$7:N$107,$B91) &lt;&gt;"", INDEX('Evidence střelců a nástřel'!N$7:N$107,$B91), ""), "")</f>
        <v/>
      </c>
      <c r="N91" s="19" t="str">
        <f>IF($B91&lt;&gt;"", IF(INDEX('Evidence střelců a nástřel'!O$7:O$107,$B91) &lt;&gt;"", INDEX('Evidence střelců a nástřel'!O$7:O$107,$B91), ""), "")</f>
        <v/>
      </c>
      <c r="O91" s="18" t="str">
        <f t="shared" si="2"/>
        <v/>
      </c>
      <c r="P91" s="19" t="str">
        <f>IF($B91&lt;&gt;"", IF(AND(INDEX('Evidence střelců a nástřel'!P$7:P$107,$B91)&lt;&gt;"", Nastavení!$B$5="NE"), INDEX('Evidence střelců a nástřel'!P$7:P$107,$B91), ""), "")</f>
        <v/>
      </c>
      <c r="Q91" s="18" t="str">
        <f>IF($B91&lt;&gt;"", IF(INDEX('Evidence střelců a nástřel'!Q$7:Q$107,$B91) &gt; 0, INDEX('Evidence střelců a nástřel'!Q$7:Q$107,$B91), ""), "")</f>
        <v/>
      </c>
      <c r="R91" s="18" t="str">
        <f t="shared" si="3"/>
        <v/>
      </c>
      <c r="S91" t="str">
        <f>IF($B91&lt;&gt;"", IF(INDEX('Evidence střelců a nástřel'!T$7:T$107,$B91) &gt; 0, INDEX('Evidence střelců a nástřel'!T$7:T$107,$B91), ""), "")</f>
        <v/>
      </c>
    </row>
    <row r="92" spans="1:19" x14ac:dyDescent="0.25">
      <c r="A92" s="18" t="str">
        <f>IF(AND($B92 &lt;&gt; "", COUNT(E92:N92) &gt; 0), INDEX('Pomocné pořadí jednotlivci'!O$7:O$107,$B92), "")</f>
        <v/>
      </c>
      <c r="B92" s="18" t="str">
        <f>IF(ISNUMBER(MATCH(ROW()-6,'Pomocné pořadí jednotlivci'!$R$7:$R$107,0)),INDEX('Evidence střelců a nástřel'!$A$7:$A$107,MATCH(ROW()-6,'Pomocné pořadí jednotlivci'!$R$7:$R$107,0),1),"")</f>
        <v/>
      </c>
      <c r="C92" s="33" t="str">
        <f>IF($B92&lt;&gt;"", IF(INDEX('Evidence střelců a nástřel'!$C$7:$C$107,$B92) = 0, "", UPPER(INDEX('Evidence střelců a nástřel'!$C$7:$C$107,$B92))),"")</f>
        <v/>
      </c>
      <c r="D92" s="80" t="str">
        <f>IF($B92&lt;&gt;"",TRIM(INDEX('Evidence střelců a nástřel'!E$7:E$107,$B92)),"")</f>
        <v/>
      </c>
      <c r="E92" s="19" t="str">
        <f>IF($B92&lt;&gt;"", IF(INDEX('Evidence střelců a nástřel'!F$7:F$107,$B92) &lt;&gt;"", INDEX('Evidence střelců a nástřel'!F$7:F$107,$B92), ""), "")</f>
        <v/>
      </c>
      <c r="F92" s="19" t="str">
        <f>IF($B92&lt;&gt;"", IF(INDEX('Evidence střelců a nástřel'!G$7:G$107,$B92) &lt;&gt;"", INDEX('Evidence střelců a nástřel'!G$7:G$107,$B92), ""), "")</f>
        <v/>
      </c>
      <c r="G92" s="19" t="str">
        <f>IF($B92&lt;&gt;"", IF(INDEX('Evidence střelců a nástřel'!H$7:H$107,$B92) &lt;&gt;"", INDEX('Evidence střelců a nástřel'!H$7:H$107,$B92), ""), "")</f>
        <v/>
      </c>
      <c r="H92" s="19" t="str">
        <f>IF($B92&lt;&gt;"", IF(INDEX('Evidence střelců a nástřel'!I$7:I$107,$B92) &lt;&gt;"", INDEX('Evidence střelců a nástřel'!I$7:I$107,$B92), ""), "")</f>
        <v/>
      </c>
      <c r="I92" s="19" t="str">
        <f>IF($B92&lt;&gt;"", IF(INDEX('Evidence střelců a nástřel'!J$7:J$107,$B92) &lt;&gt;"", INDEX('Evidence střelců a nástřel'!J$7:J$107,$B92), ""), "")</f>
        <v/>
      </c>
      <c r="J92" s="19" t="str">
        <f>IF($B92&lt;&gt;"", IF(INDEX('Evidence střelců a nástřel'!K$7:K$107,$B92) &lt;&gt;"", INDEX('Evidence střelců a nástřel'!K$7:K$107,$B92), ""), "")</f>
        <v/>
      </c>
      <c r="K92" s="19" t="str">
        <f>IF($B92&lt;&gt;"", IF(INDEX('Evidence střelců a nástřel'!L$7:L$107,$B92) &lt;&gt;"", INDEX('Evidence střelců a nástřel'!L$7:L$107,$B92), ""), "")</f>
        <v/>
      </c>
      <c r="L92" s="19" t="str">
        <f>IF($B92&lt;&gt;"", IF(INDEX('Evidence střelců a nástřel'!M$7:M$107,$B92) &lt;&gt;"", INDEX('Evidence střelců a nástřel'!M$7:M$107,$B92), ""), "")</f>
        <v/>
      </c>
      <c r="M92" s="19" t="str">
        <f>IF($B92&lt;&gt;"", IF(INDEX('Evidence střelců a nástřel'!N$7:N$107,$B92) &lt;&gt;"", INDEX('Evidence střelců a nástřel'!N$7:N$107,$B92), ""), "")</f>
        <v/>
      </c>
      <c r="N92" s="19" t="str">
        <f>IF($B92&lt;&gt;"", IF(INDEX('Evidence střelců a nástřel'!O$7:O$107,$B92) &lt;&gt;"", INDEX('Evidence střelců a nástřel'!O$7:O$107,$B92), ""), "")</f>
        <v/>
      </c>
      <c r="O92" s="18" t="str">
        <f t="shared" si="2"/>
        <v/>
      </c>
      <c r="P92" s="19" t="str">
        <f>IF($B92&lt;&gt;"", IF(AND(INDEX('Evidence střelců a nástřel'!P$7:P$107,$B92)&lt;&gt;"", Nastavení!$B$5="NE"), INDEX('Evidence střelců a nástřel'!P$7:P$107,$B92), ""), "")</f>
        <v/>
      </c>
      <c r="Q92" s="18" t="str">
        <f>IF($B92&lt;&gt;"", IF(INDEX('Evidence střelců a nástřel'!Q$7:Q$107,$B92) &gt; 0, INDEX('Evidence střelců a nástřel'!Q$7:Q$107,$B92), ""), "")</f>
        <v/>
      </c>
      <c r="R92" s="18" t="str">
        <f t="shared" si="3"/>
        <v/>
      </c>
      <c r="S92" t="str">
        <f>IF($B92&lt;&gt;"", IF(INDEX('Evidence střelců a nástřel'!T$7:T$107,$B92) &gt; 0, INDEX('Evidence střelců a nástřel'!T$7:T$107,$B92), ""), "")</f>
        <v/>
      </c>
    </row>
    <row r="93" spans="1:19" x14ac:dyDescent="0.25">
      <c r="A93" s="18" t="str">
        <f>IF(AND($B93 &lt;&gt; "", COUNT(E93:N93) &gt; 0), INDEX('Pomocné pořadí jednotlivci'!O$7:O$107,$B93), "")</f>
        <v/>
      </c>
      <c r="B93" s="18" t="str">
        <f>IF(ISNUMBER(MATCH(ROW()-6,'Pomocné pořadí jednotlivci'!$R$7:$R$107,0)),INDEX('Evidence střelců a nástřel'!$A$7:$A$107,MATCH(ROW()-6,'Pomocné pořadí jednotlivci'!$R$7:$R$107,0),1),"")</f>
        <v/>
      </c>
      <c r="C93" s="33" t="str">
        <f>IF($B93&lt;&gt;"", IF(INDEX('Evidence střelců a nástřel'!$C$7:$C$107,$B93) = 0, "", UPPER(INDEX('Evidence střelců a nástřel'!$C$7:$C$107,$B93))),"")</f>
        <v/>
      </c>
      <c r="D93" s="80" t="str">
        <f>IF($B93&lt;&gt;"",TRIM(INDEX('Evidence střelců a nástřel'!E$7:E$107,$B93)),"")</f>
        <v/>
      </c>
      <c r="E93" s="19" t="str">
        <f>IF($B93&lt;&gt;"", IF(INDEX('Evidence střelců a nástřel'!F$7:F$107,$B93) &lt;&gt;"", INDEX('Evidence střelců a nástřel'!F$7:F$107,$B93), ""), "")</f>
        <v/>
      </c>
      <c r="F93" s="19" t="str">
        <f>IF($B93&lt;&gt;"", IF(INDEX('Evidence střelců a nástřel'!G$7:G$107,$B93) &lt;&gt;"", INDEX('Evidence střelců a nástřel'!G$7:G$107,$B93), ""), "")</f>
        <v/>
      </c>
      <c r="G93" s="19" t="str">
        <f>IF($B93&lt;&gt;"", IF(INDEX('Evidence střelců a nástřel'!H$7:H$107,$B93) &lt;&gt;"", INDEX('Evidence střelců a nástřel'!H$7:H$107,$B93), ""), "")</f>
        <v/>
      </c>
      <c r="H93" s="19" t="str">
        <f>IF($B93&lt;&gt;"", IF(INDEX('Evidence střelců a nástřel'!I$7:I$107,$B93) &lt;&gt;"", INDEX('Evidence střelců a nástřel'!I$7:I$107,$B93), ""), "")</f>
        <v/>
      </c>
      <c r="I93" s="19" t="str">
        <f>IF($B93&lt;&gt;"", IF(INDEX('Evidence střelců a nástřel'!J$7:J$107,$B93) &lt;&gt;"", INDEX('Evidence střelců a nástřel'!J$7:J$107,$B93), ""), "")</f>
        <v/>
      </c>
      <c r="J93" s="19" t="str">
        <f>IF($B93&lt;&gt;"", IF(INDEX('Evidence střelců a nástřel'!K$7:K$107,$B93) &lt;&gt;"", INDEX('Evidence střelců a nástřel'!K$7:K$107,$B93), ""), "")</f>
        <v/>
      </c>
      <c r="K93" s="19" t="str">
        <f>IF($B93&lt;&gt;"", IF(INDEX('Evidence střelců a nástřel'!L$7:L$107,$B93) &lt;&gt;"", INDEX('Evidence střelců a nástřel'!L$7:L$107,$B93), ""), "")</f>
        <v/>
      </c>
      <c r="L93" s="19" t="str">
        <f>IF($B93&lt;&gt;"", IF(INDEX('Evidence střelců a nástřel'!M$7:M$107,$B93) &lt;&gt;"", INDEX('Evidence střelců a nástřel'!M$7:M$107,$B93), ""), "")</f>
        <v/>
      </c>
      <c r="M93" s="19" t="str">
        <f>IF($B93&lt;&gt;"", IF(INDEX('Evidence střelců a nástřel'!N$7:N$107,$B93) &lt;&gt;"", INDEX('Evidence střelců a nástřel'!N$7:N$107,$B93), ""), "")</f>
        <v/>
      </c>
      <c r="N93" s="19" t="str">
        <f>IF($B93&lt;&gt;"", IF(INDEX('Evidence střelců a nástřel'!O$7:O$107,$B93) &lt;&gt;"", INDEX('Evidence střelců a nástřel'!O$7:O$107,$B93), ""), "")</f>
        <v/>
      </c>
      <c r="O93" s="18" t="str">
        <f t="shared" si="2"/>
        <v/>
      </c>
      <c r="P93" s="19" t="str">
        <f>IF($B93&lt;&gt;"", IF(AND(INDEX('Evidence střelců a nástřel'!P$7:P$107,$B93)&lt;&gt;"", Nastavení!$B$5="NE"), INDEX('Evidence střelců a nástřel'!P$7:P$107,$B93), ""), "")</f>
        <v/>
      </c>
      <c r="Q93" s="18" t="str">
        <f>IF($B93&lt;&gt;"", IF(INDEX('Evidence střelců a nástřel'!Q$7:Q$107,$B93) &gt; 0, INDEX('Evidence střelců a nástřel'!Q$7:Q$107,$B93), ""), "")</f>
        <v/>
      </c>
      <c r="R93" s="18" t="str">
        <f t="shared" si="3"/>
        <v/>
      </c>
      <c r="S93" t="str">
        <f>IF($B93&lt;&gt;"", IF(INDEX('Evidence střelců a nástřel'!T$7:T$107,$B93) &gt; 0, INDEX('Evidence střelců a nástřel'!T$7:T$107,$B93), ""), "")</f>
        <v/>
      </c>
    </row>
    <row r="94" spans="1:19" x14ac:dyDescent="0.25">
      <c r="A94" s="18" t="str">
        <f>IF(AND($B94 &lt;&gt; "", COUNT(E94:N94) &gt; 0), INDEX('Pomocné pořadí jednotlivci'!O$7:O$107,$B94), "")</f>
        <v/>
      </c>
      <c r="B94" s="18" t="str">
        <f>IF(ISNUMBER(MATCH(ROW()-6,'Pomocné pořadí jednotlivci'!$R$7:$R$107,0)),INDEX('Evidence střelců a nástřel'!$A$7:$A$107,MATCH(ROW()-6,'Pomocné pořadí jednotlivci'!$R$7:$R$107,0),1),"")</f>
        <v/>
      </c>
      <c r="C94" s="33" t="str">
        <f>IF($B94&lt;&gt;"", IF(INDEX('Evidence střelců a nástřel'!$C$7:$C$107,$B94) = 0, "", UPPER(INDEX('Evidence střelců a nástřel'!$C$7:$C$107,$B94))),"")</f>
        <v/>
      </c>
      <c r="D94" s="80" t="str">
        <f>IF($B94&lt;&gt;"",TRIM(INDEX('Evidence střelců a nástřel'!E$7:E$107,$B94)),"")</f>
        <v/>
      </c>
      <c r="E94" s="19" t="str">
        <f>IF($B94&lt;&gt;"", IF(INDEX('Evidence střelců a nástřel'!F$7:F$107,$B94) &lt;&gt;"", INDEX('Evidence střelců a nástřel'!F$7:F$107,$B94), ""), "")</f>
        <v/>
      </c>
      <c r="F94" s="19" t="str">
        <f>IF($B94&lt;&gt;"", IF(INDEX('Evidence střelců a nástřel'!G$7:G$107,$B94) &lt;&gt;"", INDEX('Evidence střelců a nástřel'!G$7:G$107,$B94), ""), "")</f>
        <v/>
      </c>
      <c r="G94" s="19" t="str">
        <f>IF($B94&lt;&gt;"", IF(INDEX('Evidence střelců a nástřel'!H$7:H$107,$B94) &lt;&gt;"", INDEX('Evidence střelců a nástřel'!H$7:H$107,$B94), ""), "")</f>
        <v/>
      </c>
      <c r="H94" s="19" t="str">
        <f>IF($B94&lt;&gt;"", IF(INDEX('Evidence střelců a nástřel'!I$7:I$107,$B94) &lt;&gt;"", INDEX('Evidence střelců a nástřel'!I$7:I$107,$B94), ""), "")</f>
        <v/>
      </c>
      <c r="I94" s="19" t="str">
        <f>IF($B94&lt;&gt;"", IF(INDEX('Evidence střelců a nástřel'!J$7:J$107,$B94) &lt;&gt;"", INDEX('Evidence střelců a nástřel'!J$7:J$107,$B94), ""), "")</f>
        <v/>
      </c>
      <c r="J94" s="19" t="str">
        <f>IF($B94&lt;&gt;"", IF(INDEX('Evidence střelců a nástřel'!K$7:K$107,$B94) &lt;&gt;"", INDEX('Evidence střelců a nástřel'!K$7:K$107,$B94), ""), "")</f>
        <v/>
      </c>
      <c r="K94" s="19" t="str">
        <f>IF($B94&lt;&gt;"", IF(INDEX('Evidence střelců a nástřel'!L$7:L$107,$B94) &lt;&gt;"", INDEX('Evidence střelců a nástřel'!L$7:L$107,$B94), ""), "")</f>
        <v/>
      </c>
      <c r="L94" s="19" t="str">
        <f>IF($B94&lt;&gt;"", IF(INDEX('Evidence střelců a nástřel'!M$7:M$107,$B94) &lt;&gt;"", INDEX('Evidence střelců a nástřel'!M$7:M$107,$B94), ""), "")</f>
        <v/>
      </c>
      <c r="M94" s="19" t="str">
        <f>IF($B94&lt;&gt;"", IF(INDEX('Evidence střelců a nástřel'!N$7:N$107,$B94) &lt;&gt;"", INDEX('Evidence střelců a nástřel'!N$7:N$107,$B94), ""), "")</f>
        <v/>
      </c>
      <c r="N94" s="19" t="str">
        <f>IF($B94&lt;&gt;"", IF(INDEX('Evidence střelců a nástřel'!O$7:O$107,$B94) &lt;&gt;"", INDEX('Evidence střelců a nástřel'!O$7:O$107,$B94), ""), "")</f>
        <v/>
      </c>
      <c r="O94" s="18" t="str">
        <f t="shared" si="2"/>
        <v/>
      </c>
      <c r="P94" s="19" t="str">
        <f>IF($B94&lt;&gt;"", IF(AND(INDEX('Evidence střelců a nástřel'!P$7:P$107,$B94)&lt;&gt;"", Nastavení!$B$5="NE"), INDEX('Evidence střelců a nástřel'!P$7:P$107,$B94), ""), "")</f>
        <v/>
      </c>
      <c r="Q94" s="18" t="str">
        <f>IF($B94&lt;&gt;"", IF(INDEX('Evidence střelců a nástřel'!Q$7:Q$107,$B94) &gt; 0, INDEX('Evidence střelců a nástřel'!Q$7:Q$107,$B94), ""), "")</f>
        <v/>
      </c>
      <c r="R94" s="18" t="str">
        <f t="shared" si="3"/>
        <v/>
      </c>
      <c r="S94" t="str">
        <f>IF($B94&lt;&gt;"", IF(INDEX('Evidence střelců a nástřel'!T$7:T$107,$B94) &gt; 0, INDEX('Evidence střelců a nástřel'!T$7:T$107,$B94), ""), "")</f>
        <v/>
      </c>
    </row>
    <row r="95" spans="1:19" x14ac:dyDescent="0.25">
      <c r="A95" s="18" t="str">
        <f>IF(AND($B95 &lt;&gt; "", COUNT(E95:N95) &gt; 0), INDEX('Pomocné pořadí jednotlivci'!O$7:O$107,$B95), "")</f>
        <v/>
      </c>
      <c r="B95" s="18" t="str">
        <f>IF(ISNUMBER(MATCH(ROW()-6,'Pomocné pořadí jednotlivci'!$R$7:$R$107,0)),INDEX('Evidence střelců a nástřel'!$A$7:$A$107,MATCH(ROW()-6,'Pomocné pořadí jednotlivci'!$R$7:$R$107,0),1),"")</f>
        <v/>
      </c>
      <c r="C95" s="33" t="str">
        <f>IF($B95&lt;&gt;"", IF(INDEX('Evidence střelců a nástřel'!$C$7:$C$107,$B95) = 0, "", UPPER(INDEX('Evidence střelců a nástřel'!$C$7:$C$107,$B95))),"")</f>
        <v/>
      </c>
      <c r="D95" s="80" t="str">
        <f>IF($B95&lt;&gt;"",TRIM(INDEX('Evidence střelců a nástřel'!E$7:E$107,$B95)),"")</f>
        <v/>
      </c>
      <c r="E95" s="19" t="str">
        <f>IF($B95&lt;&gt;"", IF(INDEX('Evidence střelců a nástřel'!F$7:F$107,$B95) &lt;&gt;"", INDEX('Evidence střelců a nástřel'!F$7:F$107,$B95), ""), "")</f>
        <v/>
      </c>
      <c r="F95" s="19" t="str">
        <f>IF($B95&lt;&gt;"", IF(INDEX('Evidence střelců a nástřel'!G$7:G$107,$B95) &lt;&gt;"", INDEX('Evidence střelců a nástřel'!G$7:G$107,$B95), ""), "")</f>
        <v/>
      </c>
      <c r="G95" s="19" t="str">
        <f>IF($B95&lt;&gt;"", IF(INDEX('Evidence střelců a nástřel'!H$7:H$107,$B95) &lt;&gt;"", INDEX('Evidence střelců a nástřel'!H$7:H$107,$B95), ""), "")</f>
        <v/>
      </c>
      <c r="H95" s="19" t="str">
        <f>IF($B95&lt;&gt;"", IF(INDEX('Evidence střelců a nástřel'!I$7:I$107,$B95) &lt;&gt;"", INDEX('Evidence střelců a nástřel'!I$7:I$107,$B95), ""), "")</f>
        <v/>
      </c>
      <c r="I95" s="19" t="str">
        <f>IF($B95&lt;&gt;"", IF(INDEX('Evidence střelců a nástřel'!J$7:J$107,$B95) &lt;&gt;"", INDEX('Evidence střelců a nástřel'!J$7:J$107,$B95), ""), "")</f>
        <v/>
      </c>
      <c r="J95" s="19" t="str">
        <f>IF($B95&lt;&gt;"", IF(INDEX('Evidence střelců a nástřel'!K$7:K$107,$B95) &lt;&gt;"", INDEX('Evidence střelců a nástřel'!K$7:K$107,$B95), ""), "")</f>
        <v/>
      </c>
      <c r="K95" s="19" t="str">
        <f>IF($B95&lt;&gt;"", IF(INDEX('Evidence střelců a nástřel'!L$7:L$107,$B95) &lt;&gt;"", INDEX('Evidence střelců a nástřel'!L$7:L$107,$B95), ""), "")</f>
        <v/>
      </c>
      <c r="L95" s="19" t="str">
        <f>IF($B95&lt;&gt;"", IF(INDEX('Evidence střelců a nástřel'!M$7:M$107,$B95) &lt;&gt;"", INDEX('Evidence střelců a nástřel'!M$7:M$107,$B95), ""), "")</f>
        <v/>
      </c>
      <c r="M95" s="19" t="str">
        <f>IF($B95&lt;&gt;"", IF(INDEX('Evidence střelců a nástřel'!N$7:N$107,$B95) &lt;&gt;"", INDEX('Evidence střelců a nástřel'!N$7:N$107,$B95), ""), "")</f>
        <v/>
      </c>
      <c r="N95" s="19" t="str">
        <f>IF($B95&lt;&gt;"", IF(INDEX('Evidence střelců a nástřel'!O$7:O$107,$B95) &lt;&gt;"", INDEX('Evidence střelců a nástřel'!O$7:O$107,$B95), ""), "")</f>
        <v/>
      </c>
      <c r="O95" s="18" t="str">
        <f t="shared" si="2"/>
        <v/>
      </c>
      <c r="P95" s="19" t="str">
        <f>IF($B95&lt;&gt;"", IF(AND(INDEX('Evidence střelců a nástřel'!P$7:P$107,$B95)&lt;&gt;"", Nastavení!$B$5="NE"), INDEX('Evidence střelců a nástřel'!P$7:P$107,$B95), ""), "")</f>
        <v/>
      </c>
      <c r="Q95" s="18" t="str">
        <f>IF($B95&lt;&gt;"", IF(INDEX('Evidence střelců a nástřel'!Q$7:Q$107,$B95) &gt; 0, INDEX('Evidence střelců a nástřel'!Q$7:Q$107,$B95), ""), "")</f>
        <v/>
      </c>
      <c r="R95" s="18" t="str">
        <f t="shared" si="3"/>
        <v/>
      </c>
      <c r="S95" t="str">
        <f>IF($B95&lt;&gt;"", IF(INDEX('Evidence střelců a nástřel'!T$7:T$107,$B95) &gt; 0, INDEX('Evidence střelců a nástřel'!T$7:T$107,$B95), ""), "")</f>
        <v/>
      </c>
    </row>
    <row r="96" spans="1:19" x14ac:dyDescent="0.25">
      <c r="A96" s="18" t="str">
        <f>IF(AND($B96 &lt;&gt; "", COUNT(E96:N96) &gt; 0), INDEX('Pomocné pořadí jednotlivci'!O$7:O$107,$B96), "")</f>
        <v/>
      </c>
      <c r="B96" s="18" t="str">
        <f>IF(ISNUMBER(MATCH(ROW()-6,'Pomocné pořadí jednotlivci'!$R$7:$R$107,0)),INDEX('Evidence střelců a nástřel'!$A$7:$A$107,MATCH(ROW()-6,'Pomocné pořadí jednotlivci'!$R$7:$R$107,0),1),"")</f>
        <v/>
      </c>
      <c r="C96" s="33" t="str">
        <f>IF($B96&lt;&gt;"", IF(INDEX('Evidence střelců a nástřel'!$C$7:$C$107,$B96) = 0, "", UPPER(INDEX('Evidence střelců a nástřel'!$C$7:$C$107,$B96))),"")</f>
        <v/>
      </c>
      <c r="D96" s="80" t="str">
        <f>IF($B96&lt;&gt;"",TRIM(INDEX('Evidence střelců a nástřel'!E$7:E$107,$B96)),"")</f>
        <v/>
      </c>
      <c r="E96" s="19" t="str">
        <f>IF($B96&lt;&gt;"", IF(INDEX('Evidence střelců a nástřel'!F$7:F$107,$B96) &lt;&gt;"", INDEX('Evidence střelců a nástřel'!F$7:F$107,$B96), ""), "")</f>
        <v/>
      </c>
      <c r="F96" s="19" t="str">
        <f>IF($B96&lt;&gt;"", IF(INDEX('Evidence střelců a nástřel'!G$7:G$107,$B96) &lt;&gt;"", INDEX('Evidence střelců a nástřel'!G$7:G$107,$B96), ""), "")</f>
        <v/>
      </c>
      <c r="G96" s="19" t="str">
        <f>IF($B96&lt;&gt;"", IF(INDEX('Evidence střelců a nástřel'!H$7:H$107,$B96) &lt;&gt;"", INDEX('Evidence střelců a nástřel'!H$7:H$107,$B96), ""), "")</f>
        <v/>
      </c>
      <c r="H96" s="19" t="str">
        <f>IF($B96&lt;&gt;"", IF(INDEX('Evidence střelců a nástřel'!I$7:I$107,$B96) &lt;&gt;"", INDEX('Evidence střelců a nástřel'!I$7:I$107,$B96), ""), "")</f>
        <v/>
      </c>
      <c r="I96" s="19" t="str">
        <f>IF($B96&lt;&gt;"", IF(INDEX('Evidence střelců a nástřel'!J$7:J$107,$B96) &lt;&gt;"", INDEX('Evidence střelců a nástřel'!J$7:J$107,$B96), ""), "")</f>
        <v/>
      </c>
      <c r="J96" s="19" t="str">
        <f>IF($B96&lt;&gt;"", IF(INDEX('Evidence střelců a nástřel'!K$7:K$107,$B96) &lt;&gt;"", INDEX('Evidence střelců a nástřel'!K$7:K$107,$B96), ""), "")</f>
        <v/>
      </c>
      <c r="K96" s="19" t="str">
        <f>IF($B96&lt;&gt;"", IF(INDEX('Evidence střelců a nástřel'!L$7:L$107,$B96) &lt;&gt;"", INDEX('Evidence střelců a nástřel'!L$7:L$107,$B96), ""), "")</f>
        <v/>
      </c>
      <c r="L96" s="19" t="str">
        <f>IF($B96&lt;&gt;"", IF(INDEX('Evidence střelců a nástřel'!M$7:M$107,$B96) &lt;&gt;"", INDEX('Evidence střelců a nástřel'!M$7:M$107,$B96), ""), "")</f>
        <v/>
      </c>
      <c r="M96" s="19" t="str">
        <f>IF($B96&lt;&gt;"", IF(INDEX('Evidence střelců a nástřel'!N$7:N$107,$B96) &lt;&gt;"", INDEX('Evidence střelců a nástřel'!N$7:N$107,$B96), ""), "")</f>
        <v/>
      </c>
      <c r="N96" s="19" t="str">
        <f>IF($B96&lt;&gt;"", IF(INDEX('Evidence střelců a nástřel'!O$7:O$107,$B96) &lt;&gt;"", INDEX('Evidence střelců a nástřel'!O$7:O$107,$B96), ""), "")</f>
        <v/>
      </c>
      <c r="O96" s="18" t="str">
        <f t="shared" si="2"/>
        <v/>
      </c>
      <c r="P96" s="19" t="str">
        <f>IF($B96&lt;&gt;"", IF(AND(INDEX('Evidence střelců a nástřel'!P$7:P$107,$B96)&lt;&gt;"", Nastavení!$B$5="NE"), INDEX('Evidence střelců a nástřel'!P$7:P$107,$B96), ""), "")</f>
        <v/>
      </c>
      <c r="Q96" s="18" t="str">
        <f>IF($B96&lt;&gt;"", IF(INDEX('Evidence střelců a nástřel'!Q$7:Q$107,$B96) &gt; 0, INDEX('Evidence střelců a nástřel'!Q$7:Q$107,$B96), ""), "")</f>
        <v/>
      </c>
      <c r="R96" s="18" t="str">
        <f t="shared" si="3"/>
        <v/>
      </c>
      <c r="S96" t="str">
        <f>IF($B96&lt;&gt;"", IF(INDEX('Evidence střelců a nástřel'!T$7:T$107,$B96) &gt; 0, INDEX('Evidence střelců a nástřel'!T$7:T$107,$B96), ""), "")</f>
        <v/>
      </c>
    </row>
    <row r="97" spans="1:19" x14ac:dyDescent="0.25">
      <c r="A97" s="18" t="str">
        <f>IF(AND($B97 &lt;&gt; "", COUNT(E97:N97) &gt; 0), INDEX('Pomocné pořadí jednotlivci'!O$7:O$107,$B97), "")</f>
        <v/>
      </c>
      <c r="B97" s="18" t="str">
        <f>IF(ISNUMBER(MATCH(ROW()-6,'Pomocné pořadí jednotlivci'!$R$7:$R$107,0)),INDEX('Evidence střelců a nástřel'!$A$7:$A$107,MATCH(ROW()-6,'Pomocné pořadí jednotlivci'!$R$7:$R$107,0),1),"")</f>
        <v/>
      </c>
      <c r="C97" s="33" t="str">
        <f>IF($B97&lt;&gt;"", IF(INDEX('Evidence střelců a nástřel'!$C$7:$C$107,$B97) = 0, "", UPPER(INDEX('Evidence střelců a nástřel'!$C$7:$C$107,$B97))),"")</f>
        <v/>
      </c>
      <c r="D97" s="80" t="str">
        <f>IF($B97&lt;&gt;"",TRIM(INDEX('Evidence střelců a nástřel'!E$7:E$107,$B97)),"")</f>
        <v/>
      </c>
      <c r="E97" s="19" t="str">
        <f>IF($B97&lt;&gt;"", IF(INDEX('Evidence střelců a nástřel'!F$7:F$107,$B97) &lt;&gt;"", INDEX('Evidence střelců a nástřel'!F$7:F$107,$B97), ""), "")</f>
        <v/>
      </c>
      <c r="F97" s="19" t="str">
        <f>IF($B97&lt;&gt;"", IF(INDEX('Evidence střelců a nástřel'!G$7:G$107,$B97) &lt;&gt;"", INDEX('Evidence střelců a nástřel'!G$7:G$107,$B97), ""), "")</f>
        <v/>
      </c>
      <c r="G97" s="19" t="str">
        <f>IF($B97&lt;&gt;"", IF(INDEX('Evidence střelců a nástřel'!H$7:H$107,$B97) &lt;&gt;"", INDEX('Evidence střelců a nástřel'!H$7:H$107,$B97), ""), "")</f>
        <v/>
      </c>
      <c r="H97" s="19" t="str">
        <f>IF($B97&lt;&gt;"", IF(INDEX('Evidence střelců a nástřel'!I$7:I$107,$B97) &lt;&gt;"", INDEX('Evidence střelců a nástřel'!I$7:I$107,$B97), ""), "")</f>
        <v/>
      </c>
      <c r="I97" s="19" t="str">
        <f>IF($B97&lt;&gt;"", IF(INDEX('Evidence střelců a nástřel'!J$7:J$107,$B97) &lt;&gt;"", INDEX('Evidence střelců a nástřel'!J$7:J$107,$B97), ""), "")</f>
        <v/>
      </c>
      <c r="J97" s="19" t="str">
        <f>IF($B97&lt;&gt;"", IF(INDEX('Evidence střelců a nástřel'!K$7:K$107,$B97) &lt;&gt;"", INDEX('Evidence střelců a nástřel'!K$7:K$107,$B97), ""), "")</f>
        <v/>
      </c>
      <c r="K97" s="19" t="str">
        <f>IF($B97&lt;&gt;"", IF(INDEX('Evidence střelců a nástřel'!L$7:L$107,$B97) &lt;&gt;"", INDEX('Evidence střelců a nástřel'!L$7:L$107,$B97), ""), "")</f>
        <v/>
      </c>
      <c r="L97" s="19" t="str">
        <f>IF($B97&lt;&gt;"", IF(INDEX('Evidence střelců a nástřel'!M$7:M$107,$B97) &lt;&gt;"", INDEX('Evidence střelců a nástřel'!M$7:M$107,$B97), ""), "")</f>
        <v/>
      </c>
      <c r="M97" s="19" t="str">
        <f>IF($B97&lt;&gt;"", IF(INDEX('Evidence střelců a nástřel'!N$7:N$107,$B97) &lt;&gt;"", INDEX('Evidence střelců a nástřel'!N$7:N$107,$B97), ""), "")</f>
        <v/>
      </c>
      <c r="N97" s="19" t="str">
        <f>IF($B97&lt;&gt;"", IF(INDEX('Evidence střelců a nástřel'!O$7:O$107,$B97) &lt;&gt;"", INDEX('Evidence střelců a nástřel'!O$7:O$107,$B97), ""), "")</f>
        <v/>
      </c>
      <c r="O97" s="18" t="str">
        <f t="shared" si="2"/>
        <v/>
      </c>
      <c r="P97" s="19" t="str">
        <f>IF($B97&lt;&gt;"", IF(AND(INDEX('Evidence střelců a nástřel'!P$7:P$107,$B97)&lt;&gt;"", Nastavení!$B$5="NE"), INDEX('Evidence střelců a nástřel'!P$7:P$107,$B97), ""), "")</f>
        <v/>
      </c>
      <c r="Q97" s="18" t="str">
        <f>IF($B97&lt;&gt;"", IF(INDEX('Evidence střelců a nástřel'!Q$7:Q$107,$B97) &gt; 0, INDEX('Evidence střelců a nástřel'!Q$7:Q$107,$B97), ""), "")</f>
        <v/>
      </c>
      <c r="R97" s="18" t="str">
        <f t="shared" si="3"/>
        <v/>
      </c>
      <c r="S97" t="str">
        <f>IF($B97&lt;&gt;"", IF(INDEX('Evidence střelců a nástřel'!T$7:T$107,$B97) &gt; 0, INDEX('Evidence střelců a nástřel'!T$7:T$107,$B97), ""), "")</f>
        <v/>
      </c>
    </row>
    <row r="98" spans="1:19" x14ac:dyDescent="0.25">
      <c r="A98" s="18" t="str">
        <f>IF(AND($B98 &lt;&gt; "", COUNT(E98:N98) &gt; 0), INDEX('Pomocné pořadí jednotlivci'!O$7:O$107,$B98), "")</f>
        <v/>
      </c>
      <c r="B98" s="18" t="str">
        <f>IF(ISNUMBER(MATCH(ROW()-6,'Pomocné pořadí jednotlivci'!$R$7:$R$107,0)),INDEX('Evidence střelců a nástřel'!$A$7:$A$107,MATCH(ROW()-6,'Pomocné pořadí jednotlivci'!$R$7:$R$107,0),1),"")</f>
        <v/>
      </c>
      <c r="C98" s="33" t="str">
        <f>IF($B98&lt;&gt;"", IF(INDEX('Evidence střelců a nástřel'!$C$7:$C$107,$B98) = 0, "", UPPER(INDEX('Evidence střelců a nástřel'!$C$7:$C$107,$B98))),"")</f>
        <v/>
      </c>
      <c r="D98" s="80" t="str">
        <f>IF($B98&lt;&gt;"",TRIM(INDEX('Evidence střelců a nástřel'!E$7:E$107,$B98)),"")</f>
        <v/>
      </c>
      <c r="E98" s="19" t="str">
        <f>IF($B98&lt;&gt;"", IF(INDEX('Evidence střelců a nástřel'!F$7:F$107,$B98) &lt;&gt;"", INDEX('Evidence střelců a nástřel'!F$7:F$107,$B98), ""), "")</f>
        <v/>
      </c>
      <c r="F98" s="19" t="str">
        <f>IF($B98&lt;&gt;"", IF(INDEX('Evidence střelců a nástřel'!G$7:G$107,$B98) &lt;&gt;"", INDEX('Evidence střelců a nástřel'!G$7:G$107,$B98), ""), "")</f>
        <v/>
      </c>
      <c r="G98" s="19" t="str">
        <f>IF($B98&lt;&gt;"", IF(INDEX('Evidence střelců a nástřel'!H$7:H$107,$B98) &lt;&gt;"", INDEX('Evidence střelců a nástřel'!H$7:H$107,$B98), ""), "")</f>
        <v/>
      </c>
      <c r="H98" s="19" t="str">
        <f>IF($B98&lt;&gt;"", IF(INDEX('Evidence střelců a nástřel'!I$7:I$107,$B98) &lt;&gt;"", INDEX('Evidence střelců a nástřel'!I$7:I$107,$B98), ""), "")</f>
        <v/>
      </c>
      <c r="I98" s="19" t="str">
        <f>IF($B98&lt;&gt;"", IF(INDEX('Evidence střelců a nástřel'!J$7:J$107,$B98) &lt;&gt;"", INDEX('Evidence střelců a nástřel'!J$7:J$107,$B98), ""), "")</f>
        <v/>
      </c>
      <c r="J98" s="19" t="str">
        <f>IF($B98&lt;&gt;"", IF(INDEX('Evidence střelců a nástřel'!K$7:K$107,$B98) &lt;&gt;"", INDEX('Evidence střelců a nástřel'!K$7:K$107,$B98), ""), "")</f>
        <v/>
      </c>
      <c r="K98" s="19" t="str">
        <f>IF($B98&lt;&gt;"", IF(INDEX('Evidence střelců a nástřel'!L$7:L$107,$B98) &lt;&gt;"", INDEX('Evidence střelců a nástřel'!L$7:L$107,$B98), ""), "")</f>
        <v/>
      </c>
      <c r="L98" s="19" t="str">
        <f>IF($B98&lt;&gt;"", IF(INDEX('Evidence střelců a nástřel'!M$7:M$107,$B98) &lt;&gt;"", INDEX('Evidence střelců a nástřel'!M$7:M$107,$B98), ""), "")</f>
        <v/>
      </c>
      <c r="M98" s="19" t="str">
        <f>IF($B98&lt;&gt;"", IF(INDEX('Evidence střelců a nástřel'!N$7:N$107,$B98) &lt;&gt;"", INDEX('Evidence střelců a nástřel'!N$7:N$107,$B98), ""), "")</f>
        <v/>
      </c>
      <c r="N98" s="19" t="str">
        <f>IF($B98&lt;&gt;"", IF(INDEX('Evidence střelců a nástřel'!O$7:O$107,$B98) &lt;&gt;"", INDEX('Evidence střelců a nástřel'!O$7:O$107,$B98), ""), "")</f>
        <v/>
      </c>
      <c r="O98" s="18" t="str">
        <f t="shared" si="2"/>
        <v/>
      </c>
      <c r="P98" s="19" t="str">
        <f>IF($B98&lt;&gt;"", IF(AND(INDEX('Evidence střelců a nástřel'!P$7:P$107,$B98)&lt;&gt;"", Nastavení!$B$5="NE"), INDEX('Evidence střelců a nástřel'!P$7:P$107,$B98), ""), "")</f>
        <v/>
      </c>
      <c r="Q98" s="18" t="str">
        <f>IF($B98&lt;&gt;"", IF(INDEX('Evidence střelců a nástřel'!Q$7:Q$107,$B98) &gt; 0, INDEX('Evidence střelců a nástřel'!Q$7:Q$107,$B98), ""), "")</f>
        <v/>
      </c>
      <c r="R98" s="18" t="str">
        <f t="shared" si="3"/>
        <v/>
      </c>
      <c r="S98" t="str">
        <f>IF($B98&lt;&gt;"", IF(INDEX('Evidence střelců a nástřel'!T$7:T$107,$B98) &gt; 0, INDEX('Evidence střelců a nástřel'!T$7:T$107,$B98), ""), "")</f>
        <v/>
      </c>
    </row>
    <row r="99" spans="1:19" x14ac:dyDescent="0.25">
      <c r="A99" s="18" t="str">
        <f>IF(AND($B99 &lt;&gt; "", COUNT(E99:N99) &gt; 0), INDEX('Pomocné pořadí jednotlivci'!O$7:O$107,$B99), "")</f>
        <v/>
      </c>
      <c r="B99" s="18" t="str">
        <f>IF(ISNUMBER(MATCH(ROW()-6,'Pomocné pořadí jednotlivci'!$R$7:$R$107,0)),INDEX('Evidence střelců a nástřel'!$A$7:$A$107,MATCH(ROW()-6,'Pomocné pořadí jednotlivci'!$R$7:$R$107,0),1),"")</f>
        <v/>
      </c>
      <c r="C99" s="33" t="str">
        <f>IF($B99&lt;&gt;"", IF(INDEX('Evidence střelců a nástřel'!$C$7:$C$107,$B99) = 0, "", UPPER(INDEX('Evidence střelců a nástřel'!$C$7:$C$107,$B99))),"")</f>
        <v/>
      </c>
      <c r="D99" s="80" t="str">
        <f>IF($B99&lt;&gt;"",TRIM(INDEX('Evidence střelců a nástřel'!E$7:E$107,$B99)),"")</f>
        <v/>
      </c>
      <c r="E99" s="19" t="str">
        <f>IF($B99&lt;&gt;"", IF(INDEX('Evidence střelců a nástřel'!F$7:F$107,$B99) &lt;&gt;"", INDEX('Evidence střelců a nástřel'!F$7:F$107,$B99), ""), "")</f>
        <v/>
      </c>
      <c r="F99" s="19" t="str">
        <f>IF($B99&lt;&gt;"", IF(INDEX('Evidence střelců a nástřel'!G$7:G$107,$B99) &lt;&gt;"", INDEX('Evidence střelců a nástřel'!G$7:G$107,$B99), ""), "")</f>
        <v/>
      </c>
      <c r="G99" s="19" t="str">
        <f>IF($B99&lt;&gt;"", IF(INDEX('Evidence střelců a nástřel'!H$7:H$107,$B99) &lt;&gt;"", INDEX('Evidence střelců a nástřel'!H$7:H$107,$B99), ""), "")</f>
        <v/>
      </c>
      <c r="H99" s="19" t="str">
        <f>IF($B99&lt;&gt;"", IF(INDEX('Evidence střelců a nástřel'!I$7:I$107,$B99) &lt;&gt;"", INDEX('Evidence střelců a nástřel'!I$7:I$107,$B99), ""), "")</f>
        <v/>
      </c>
      <c r="I99" s="19" t="str">
        <f>IF($B99&lt;&gt;"", IF(INDEX('Evidence střelců a nástřel'!J$7:J$107,$B99) &lt;&gt;"", INDEX('Evidence střelců a nástřel'!J$7:J$107,$B99), ""), "")</f>
        <v/>
      </c>
      <c r="J99" s="19" t="str">
        <f>IF($B99&lt;&gt;"", IF(INDEX('Evidence střelců a nástřel'!K$7:K$107,$B99) &lt;&gt;"", INDEX('Evidence střelců a nástřel'!K$7:K$107,$B99), ""), "")</f>
        <v/>
      </c>
      <c r="K99" s="19" t="str">
        <f>IF($B99&lt;&gt;"", IF(INDEX('Evidence střelců a nástřel'!L$7:L$107,$B99) &lt;&gt;"", INDEX('Evidence střelců a nástřel'!L$7:L$107,$B99), ""), "")</f>
        <v/>
      </c>
      <c r="L99" s="19" t="str">
        <f>IF($B99&lt;&gt;"", IF(INDEX('Evidence střelců a nástřel'!M$7:M$107,$B99) &lt;&gt;"", INDEX('Evidence střelců a nástřel'!M$7:M$107,$B99), ""), "")</f>
        <v/>
      </c>
      <c r="M99" s="19" t="str">
        <f>IF($B99&lt;&gt;"", IF(INDEX('Evidence střelců a nástřel'!N$7:N$107,$B99) &lt;&gt;"", INDEX('Evidence střelců a nástřel'!N$7:N$107,$B99), ""), "")</f>
        <v/>
      </c>
      <c r="N99" s="19" t="str">
        <f>IF($B99&lt;&gt;"", IF(INDEX('Evidence střelců a nástřel'!O$7:O$107,$B99) &lt;&gt;"", INDEX('Evidence střelců a nástřel'!O$7:O$107,$B99), ""), "")</f>
        <v/>
      </c>
      <c r="O99" s="18" t="str">
        <f t="shared" si="2"/>
        <v/>
      </c>
      <c r="P99" s="19" t="str">
        <f>IF($B99&lt;&gt;"", IF(AND(INDEX('Evidence střelců a nástřel'!P$7:P$107,$B99)&lt;&gt;"", Nastavení!$B$5="NE"), INDEX('Evidence střelců a nástřel'!P$7:P$107,$B99), ""), "")</f>
        <v/>
      </c>
      <c r="Q99" s="18" t="str">
        <f>IF($B99&lt;&gt;"", IF(INDEX('Evidence střelců a nástřel'!Q$7:Q$107,$B99) &gt; 0, INDEX('Evidence střelců a nástřel'!Q$7:Q$107,$B99), ""), "")</f>
        <v/>
      </c>
      <c r="R99" s="18" t="str">
        <f t="shared" si="3"/>
        <v/>
      </c>
      <c r="S99" t="str">
        <f>IF($B99&lt;&gt;"", IF(INDEX('Evidence střelců a nástřel'!T$7:T$107,$B99) &gt; 0, INDEX('Evidence střelců a nástřel'!T$7:T$107,$B99), ""), "")</f>
        <v/>
      </c>
    </row>
    <row r="100" spans="1:19" x14ac:dyDescent="0.25">
      <c r="A100" s="18" t="str">
        <f>IF(AND($B100 &lt;&gt; "", COUNT(E100:N100) &gt; 0), INDEX('Pomocné pořadí jednotlivci'!O$7:O$107,$B100), "")</f>
        <v/>
      </c>
      <c r="B100" s="18" t="str">
        <f>IF(ISNUMBER(MATCH(ROW()-6,'Pomocné pořadí jednotlivci'!$R$7:$R$107,0)),INDEX('Evidence střelců a nástřel'!$A$7:$A$107,MATCH(ROW()-6,'Pomocné pořadí jednotlivci'!$R$7:$R$107,0),1),"")</f>
        <v/>
      </c>
      <c r="C100" s="33" t="str">
        <f>IF($B100&lt;&gt;"", IF(INDEX('Evidence střelců a nástřel'!$C$7:$C$107,$B100) = 0, "", UPPER(INDEX('Evidence střelců a nástřel'!$C$7:$C$107,$B100))),"")</f>
        <v/>
      </c>
      <c r="D100" s="80" t="str">
        <f>IF($B100&lt;&gt;"",TRIM(INDEX('Evidence střelců a nástřel'!E$7:E$107,$B100)),"")</f>
        <v/>
      </c>
      <c r="E100" s="19" t="str">
        <f>IF($B100&lt;&gt;"", IF(INDEX('Evidence střelců a nástřel'!F$7:F$107,$B100) &lt;&gt;"", INDEX('Evidence střelců a nástřel'!F$7:F$107,$B100), ""), "")</f>
        <v/>
      </c>
      <c r="F100" s="19" t="str">
        <f>IF($B100&lt;&gt;"", IF(INDEX('Evidence střelců a nástřel'!G$7:G$107,$B100) &lt;&gt;"", INDEX('Evidence střelců a nástřel'!G$7:G$107,$B100), ""), "")</f>
        <v/>
      </c>
      <c r="G100" s="19" t="str">
        <f>IF($B100&lt;&gt;"", IF(INDEX('Evidence střelců a nástřel'!H$7:H$107,$B100) &lt;&gt;"", INDEX('Evidence střelců a nástřel'!H$7:H$107,$B100), ""), "")</f>
        <v/>
      </c>
      <c r="H100" s="19" t="str">
        <f>IF($B100&lt;&gt;"", IF(INDEX('Evidence střelců a nástřel'!I$7:I$107,$B100) &lt;&gt;"", INDEX('Evidence střelců a nástřel'!I$7:I$107,$B100), ""), "")</f>
        <v/>
      </c>
      <c r="I100" s="19" t="str">
        <f>IF($B100&lt;&gt;"", IF(INDEX('Evidence střelců a nástřel'!J$7:J$107,$B100) &lt;&gt;"", INDEX('Evidence střelců a nástřel'!J$7:J$107,$B100), ""), "")</f>
        <v/>
      </c>
      <c r="J100" s="19" t="str">
        <f>IF($B100&lt;&gt;"", IF(INDEX('Evidence střelců a nástřel'!K$7:K$107,$B100) &lt;&gt;"", INDEX('Evidence střelců a nástřel'!K$7:K$107,$B100), ""), "")</f>
        <v/>
      </c>
      <c r="K100" s="19" t="str">
        <f>IF($B100&lt;&gt;"", IF(INDEX('Evidence střelců a nástřel'!L$7:L$107,$B100) &lt;&gt;"", INDEX('Evidence střelců a nástřel'!L$7:L$107,$B100), ""), "")</f>
        <v/>
      </c>
      <c r="L100" s="19" t="str">
        <f>IF($B100&lt;&gt;"", IF(INDEX('Evidence střelců a nástřel'!M$7:M$107,$B100) &lt;&gt;"", INDEX('Evidence střelců a nástřel'!M$7:M$107,$B100), ""), "")</f>
        <v/>
      </c>
      <c r="M100" s="19" t="str">
        <f>IF($B100&lt;&gt;"", IF(INDEX('Evidence střelců a nástřel'!N$7:N$107,$B100) &lt;&gt;"", INDEX('Evidence střelců a nástřel'!N$7:N$107,$B100), ""), "")</f>
        <v/>
      </c>
      <c r="N100" s="19" t="str">
        <f>IF($B100&lt;&gt;"", IF(INDEX('Evidence střelců a nástřel'!O$7:O$107,$B100) &lt;&gt;"", INDEX('Evidence střelců a nástřel'!O$7:O$107,$B100), ""), "")</f>
        <v/>
      </c>
      <c r="O100" s="18" t="str">
        <f t="shared" si="2"/>
        <v/>
      </c>
      <c r="P100" s="19" t="str">
        <f>IF($B100&lt;&gt;"", IF(AND(INDEX('Evidence střelců a nástřel'!P$7:P$107,$B100)&lt;&gt;"", Nastavení!$B$5="NE"), INDEX('Evidence střelců a nástřel'!P$7:P$107,$B100), ""), "")</f>
        <v/>
      </c>
      <c r="Q100" s="18" t="str">
        <f>IF($B100&lt;&gt;"", IF(INDEX('Evidence střelců a nástřel'!Q$7:Q$107,$B100) &gt; 0, INDEX('Evidence střelců a nástřel'!Q$7:Q$107,$B100), ""), "")</f>
        <v/>
      </c>
      <c r="R100" s="18" t="str">
        <f t="shared" si="3"/>
        <v/>
      </c>
      <c r="S100" t="str">
        <f>IF($B100&lt;&gt;"", IF(INDEX('Evidence střelců a nástřel'!T$7:T$107,$B100) &gt; 0, INDEX('Evidence střelců a nástřel'!T$7:T$107,$B100), ""), "")</f>
        <v/>
      </c>
    </row>
    <row r="101" spans="1:19" x14ac:dyDescent="0.25">
      <c r="A101" s="18" t="str">
        <f>IF(AND($B101 &lt;&gt; "", COUNT(E101:N101) &gt; 0), INDEX('Pomocné pořadí jednotlivci'!O$7:O$107,$B101), "")</f>
        <v/>
      </c>
      <c r="B101" s="18" t="str">
        <f>IF(ISNUMBER(MATCH(ROW()-6,'Pomocné pořadí jednotlivci'!$R$7:$R$107,0)),INDEX('Evidence střelců a nástřel'!$A$7:$A$107,MATCH(ROW()-6,'Pomocné pořadí jednotlivci'!$R$7:$R$107,0),1),"")</f>
        <v/>
      </c>
      <c r="C101" s="33" t="str">
        <f>IF($B101&lt;&gt;"", IF(INDEX('Evidence střelců a nástřel'!$C$7:$C$107,$B101) = 0, "", UPPER(INDEX('Evidence střelců a nástřel'!$C$7:$C$107,$B101))),"")</f>
        <v/>
      </c>
      <c r="D101" s="80" t="str">
        <f>IF($B101&lt;&gt;"",TRIM(INDEX('Evidence střelců a nástřel'!E$7:E$107,$B101)),"")</f>
        <v/>
      </c>
      <c r="E101" s="19" t="str">
        <f>IF($B101&lt;&gt;"", IF(INDEX('Evidence střelců a nástřel'!F$7:F$107,$B101) &lt;&gt;"", INDEX('Evidence střelců a nástřel'!F$7:F$107,$B101), ""), "")</f>
        <v/>
      </c>
      <c r="F101" s="19" t="str">
        <f>IF($B101&lt;&gt;"", IF(INDEX('Evidence střelců a nástřel'!G$7:G$107,$B101) &lt;&gt;"", INDEX('Evidence střelců a nástřel'!G$7:G$107,$B101), ""), "")</f>
        <v/>
      </c>
      <c r="G101" s="19" t="str">
        <f>IF($B101&lt;&gt;"", IF(INDEX('Evidence střelců a nástřel'!H$7:H$107,$B101) &lt;&gt;"", INDEX('Evidence střelců a nástřel'!H$7:H$107,$B101), ""), "")</f>
        <v/>
      </c>
      <c r="H101" s="19" t="str">
        <f>IF($B101&lt;&gt;"", IF(INDEX('Evidence střelců a nástřel'!I$7:I$107,$B101) &lt;&gt;"", INDEX('Evidence střelců a nástřel'!I$7:I$107,$B101), ""), "")</f>
        <v/>
      </c>
      <c r="I101" s="19" t="str">
        <f>IF($B101&lt;&gt;"", IF(INDEX('Evidence střelců a nástřel'!J$7:J$107,$B101) &lt;&gt;"", INDEX('Evidence střelců a nástřel'!J$7:J$107,$B101), ""), "")</f>
        <v/>
      </c>
      <c r="J101" s="19" t="str">
        <f>IF($B101&lt;&gt;"", IF(INDEX('Evidence střelců a nástřel'!K$7:K$107,$B101) &lt;&gt;"", INDEX('Evidence střelců a nástřel'!K$7:K$107,$B101), ""), "")</f>
        <v/>
      </c>
      <c r="K101" s="19" t="str">
        <f>IF($B101&lt;&gt;"", IF(INDEX('Evidence střelců a nástřel'!L$7:L$107,$B101) &lt;&gt;"", INDEX('Evidence střelců a nástřel'!L$7:L$107,$B101), ""), "")</f>
        <v/>
      </c>
      <c r="L101" s="19" t="str">
        <f>IF($B101&lt;&gt;"", IF(INDEX('Evidence střelců a nástřel'!M$7:M$107,$B101) &lt;&gt;"", INDEX('Evidence střelců a nástřel'!M$7:M$107,$B101), ""), "")</f>
        <v/>
      </c>
      <c r="M101" s="19" t="str">
        <f>IF($B101&lt;&gt;"", IF(INDEX('Evidence střelců a nástřel'!N$7:N$107,$B101) &lt;&gt;"", INDEX('Evidence střelců a nástřel'!N$7:N$107,$B101), ""), "")</f>
        <v/>
      </c>
      <c r="N101" s="19" t="str">
        <f>IF($B101&lt;&gt;"", IF(INDEX('Evidence střelců a nástřel'!O$7:O$107,$B101) &lt;&gt;"", INDEX('Evidence střelců a nástřel'!O$7:O$107,$B101), ""), "")</f>
        <v/>
      </c>
      <c r="O101" s="18" t="str">
        <f t="shared" si="2"/>
        <v/>
      </c>
      <c r="P101" s="19" t="str">
        <f>IF($B101&lt;&gt;"", IF(AND(INDEX('Evidence střelců a nástřel'!P$7:P$107,$B101)&lt;&gt;"", Nastavení!$B$5="NE"), INDEX('Evidence střelců a nástřel'!P$7:P$107,$B101), ""), "")</f>
        <v/>
      </c>
      <c r="Q101" s="18" t="str">
        <f>IF($B101&lt;&gt;"", IF(INDEX('Evidence střelců a nástřel'!Q$7:Q$107,$B101) &gt; 0, INDEX('Evidence střelců a nástřel'!Q$7:Q$107,$B101), ""), "")</f>
        <v/>
      </c>
      <c r="R101" s="18" t="str">
        <f t="shared" si="3"/>
        <v/>
      </c>
      <c r="S101" t="str">
        <f>IF($B101&lt;&gt;"", IF(INDEX('Evidence střelců a nástřel'!T$7:T$107,$B101) &gt; 0, INDEX('Evidence střelců a nástřel'!T$7:T$107,$B101), ""), "")</f>
        <v/>
      </c>
    </row>
    <row r="102" spans="1:19" x14ac:dyDescent="0.25">
      <c r="A102" s="18" t="str">
        <f>IF(AND($B102 &lt;&gt; "", COUNT(E102:N102) &gt; 0), INDEX('Pomocné pořadí jednotlivci'!O$7:O$107,$B102), "")</f>
        <v/>
      </c>
      <c r="B102" s="18" t="str">
        <f>IF(ISNUMBER(MATCH(ROW()-6,'Pomocné pořadí jednotlivci'!$R$7:$R$107,0)),INDEX('Evidence střelců a nástřel'!$A$7:$A$107,MATCH(ROW()-6,'Pomocné pořadí jednotlivci'!$R$7:$R$107,0),1),"")</f>
        <v/>
      </c>
      <c r="C102" s="33" t="str">
        <f>IF($B102&lt;&gt;"", IF(INDEX('Evidence střelců a nástřel'!$C$7:$C$107,$B102) = 0, "", UPPER(INDEX('Evidence střelců a nástřel'!$C$7:$C$107,$B102))),"")</f>
        <v/>
      </c>
      <c r="D102" s="80" t="str">
        <f>IF($B102&lt;&gt;"",TRIM(INDEX('Evidence střelců a nástřel'!E$7:E$107,$B102)),"")</f>
        <v/>
      </c>
      <c r="E102" s="19" t="str">
        <f>IF($B102&lt;&gt;"", IF(INDEX('Evidence střelců a nástřel'!F$7:F$107,$B102) &lt;&gt;"", INDEX('Evidence střelců a nástřel'!F$7:F$107,$B102), ""), "")</f>
        <v/>
      </c>
      <c r="F102" s="19" t="str">
        <f>IF($B102&lt;&gt;"", IF(INDEX('Evidence střelců a nástřel'!G$7:G$107,$B102) &lt;&gt;"", INDEX('Evidence střelců a nástřel'!G$7:G$107,$B102), ""), "")</f>
        <v/>
      </c>
      <c r="G102" s="19" t="str">
        <f>IF($B102&lt;&gt;"", IF(INDEX('Evidence střelců a nástřel'!H$7:H$107,$B102) &lt;&gt;"", INDEX('Evidence střelců a nástřel'!H$7:H$107,$B102), ""), "")</f>
        <v/>
      </c>
      <c r="H102" s="19" t="str">
        <f>IF($B102&lt;&gt;"", IF(INDEX('Evidence střelců a nástřel'!I$7:I$107,$B102) &lt;&gt;"", INDEX('Evidence střelců a nástřel'!I$7:I$107,$B102), ""), "")</f>
        <v/>
      </c>
      <c r="I102" s="19" t="str">
        <f>IF($B102&lt;&gt;"", IF(INDEX('Evidence střelců a nástřel'!J$7:J$107,$B102) &lt;&gt;"", INDEX('Evidence střelců a nástřel'!J$7:J$107,$B102), ""), "")</f>
        <v/>
      </c>
      <c r="J102" s="19" t="str">
        <f>IF($B102&lt;&gt;"", IF(INDEX('Evidence střelců a nástřel'!K$7:K$107,$B102) &lt;&gt;"", INDEX('Evidence střelců a nástřel'!K$7:K$107,$B102), ""), "")</f>
        <v/>
      </c>
      <c r="K102" s="19" t="str">
        <f>IF($B102&lt;&gt;"", IF(INDEX('Evidence střelců a nástřel'!L$7:L$107,$B102) &lt;&gt;"", INDEX('Evidence střelců a nástřel'!L$7:L$107,$B102), ""), "")</f>
        <v/>
      </c>
      <c r="L102" s="19" t="str">
        <f>IF($B102&lt;&gt;"", IF(INDEX('Evidence střelců a nástřel'!M$7:M$107,$B102) &lt;&gt;"", INDEX('Evidence střelců a nástřel'!M$7:M$107,$B102), ""), "")</f>
        <v/>
      </c>
      <c r="M102" s="19" t="str">
        <f>IF($B102&lt;&gt;"", IF(INDEX('Evidence střelců a nástřel'!N$7:N$107,$B102) &lt;&gt;"", INDEX('Evidence střelců a nástřel'!N$7:N$107,$B102), ""), "")</f>
        <v/>
      </c>
      <c r="N102" s="19" t="str">
        <f>IF($B102&lt;&gt;"", IF(INDEX('Evidence střelců a nástřel'!O$7:O$107,$B102) &lt;&gt;"", INDEX('Evidence střelců a nástřel'!O$7:O$107,$B102), ""), "")</f>
        <v/>
      </c>
      <c r="O102" s="18" t="str">
        <f t="shared" si="2"/>
        <v/>
      </c>
      <c r="P102" s="19" t="str">
        <f>IF($B102&lt;&gt;"", IF(AND(INDEX('Evidence střelců a nástřel'!P$7:P$107,$B102)&lt;&gt;"", Nastavení!$B$5="NE"), INDEX('Evidence střelců a nástřel'!P$7:P$107,$B102), ""), "")</f>
        <v/>
      </c>
      <c r="Q102" s="18" t="str">
        <f>IF($B102&lt;&gt;"", IF(INDEX('Evidence střelců a nástřel'!Q$7:Q$107,$B102) &gt; 0, INDEX('Evidence střelců a nástřel'!Q$7:Q$107,$B102), ""), "")</f>
        <v/>
      </c>
      <c r="R102" s="18" t="str">
        <f t="shared" si="3"/>
        <v/>
      </c>
      <c r="S102" t="str">
        <f>IF($B102&lt;&gt;"", IF(INDEX('Evidence střelců a nástřel'!T$7:T$107,$B102) &gt; 0, INDEX('Evidence střelců a nástřel'!T$7:T$107,$B102), ""), "")</f>
        <v/>
      </c>
    </row>
    <row r="103" spans="1:19" x14ac:dyDescent="0.25">
      <c r="A103" s="18" t="str">
        <f>IF(AND($B103 &lt;&gt; "", COUNT(E103:N103) &gt; 0), INDEX('Pomocné pořadí jednotlivci'!O$7:O$107,$B103), "")</f>
        <v/>
      </c>
      <c r="B103" s="18" t="str">
        <f>IF(ISNUMBER(MATCH(ROW()-6,'Pomocné pořadí jednotlivci'!$R$7:$R$107,0)),INDEX('Evidence střelců a nástřel'!$A$7:$A$107,MATCH(ROW()-6,'Pomocné pořadí jednotlivci'!$R$7:$R$107,0),1),"")</f>
        <v/>
      </c>
      <c r="C103" s="33" t="str">
        <f>IF($B103&lt;&gt;"", IF(INDEX('Evidence střelců a nástřel'!$C$7:$C$107,$B103) = 0, "", UPPER(INDEX('Evidence střelců a nástřel'!$C$7:$C$107,$B103))),"")</f>
        <v/>
      </c>
      <c r="D103" s="80" t="str">
        <f>IF($B103&lt;&gt;"",TRIM(INDEX('Evidence střelců a nástřel'!E$7:E$107,$B103)),"")</f>
        <v/>
      </c>
      <c r="E103" s="19" t="str">
        <f>IF($B103&lt;&gt;"", IF(INDEX('Evidence střelců a nástřel'!F$7:F$107,$B103) &lt;&gt;"", INDEX('Evidence střelců a nástřel'!F$7:F$107,$B103), ""), "")</f>
        <v/>
      </c>
      <c r="F103" s="19" t="str">
        <f>IF($B103&lt;&gt;"", IF(INDEX('Evidence střelců a nástřel'!G$7:G$107,$B103) &lt;&gt;"", INDEX('Evidence střelců a nástřel'!G$7:G$107,$B103), ""), "")</f>
        <v/>
      </c>
      <c r="G103" s="19" t="str">
        <f>IF($B103&lt;&gt;"", IF(INDEX('Evidence střelců a nástřel'!H$7:H$107,$B103) &lt;&gt;"", INDEX('Evidence střelců a nástřel'!H$7:H$107,$B103), ""), "")</f>
        <v/>
      </c>
      <c r="H103" s="19" t="str">
        <f>IF($B103&lt;&gt;"", IF(INDEX('Evidence střelců a nástřel'!I$7:I$107,$B103) &lt;&gt;"", INDEX('Evidence střelců a nástřel'!I$7:I$107,$B103), ""), "")</f>
        <v/>
      </c>
      <c r="I103" s="19" t="str">
        <f>IF($B103&lt;&gt;"", IF(INDEX('Evidence střelců a nástřel'!J$7:J$107,$B103) &lt;&gt;"", INDEX('Evidence střelců a nástřel'!J$7:J$107,$B103), ""), "")</f>
        <v/>
      </c>
      <c r="J103" s="19" t="str">
        <f>IF($B103&lt;&gt;"", IF(INDEX('Evidence střelců a nástřel'!K$7:K$107,$B103) &lt;&gt;"", INDEX('Evidence střelců a nástřel'!K$7:K$107,$B103), ""), "")</f>
        <v/>
      </c>
      <c r="K103" s="19" t="str">
        <f>IF($B103&lt;&gt;"", IF(INDEX('Evidence střelců a nástřel'!L$7:L$107,$B103) &lt;&gt;"", INDEX('Evidence střelců a nástřel'!L$7:L$107,$B103), ""), "")</f>
        <v/>
      </c>
      <c r="L103" s="19" t="str">
        <f>IF($B103&lt;&gt;"", IF(INDEX('Evidence střelců a nástřel'!M$7:M$107,$B103) &lt;&gt;"", INDEX('Evidence střelců a nástřel'!M$7:M$107,$B103), ""), "")</f>
        <v/>
      </c>
      <c r="M103" s="19" t="str">
        <f>IF($B103&lt;&gt;"", IF(INDEX('Evidence střelců a nástřel'!N$7:N$107,$B103) &lt;&gt;"", INDEX('Evidence střelců a nástřel'!N$7:N$107,$B103), ""), "")</f>
        <v/>
      </c>
      <c r="N103" s="19" t="str">
        <f>IF($B103&lt;&gt;"", IF(INDEX('Evidence střelců a nástřel'!O$7:O$107,$B103) &lt;&gt;"", INDEX('Evidence střelců a nástřel'!O$7:O$107,$B103), ""), "")</f>
        <v/>
      </c>
      <c r="O103" s="18" t="str">
        <f t="shared" si="2"/>
        <v/>
      </c>
      <c r="P103" s="19" t="str">
        <f>IF($B103&lt;&gt;"", IF(AND(INDEX('Evidence střelců a nástřel'!P$7:P$107,$B103)&lt;&gt;"", Nastavení!$B$5="NE"), INDEX('Evidence střelců a nástřel'!P$7:P$107,$B103), ""), "")</f>
        <v/>
      </c>
      <c r="Q103" s="18" t="str">
        <f>IF($B103&lt;&gt;"", IF(INDEX('Evidence střelců a nástřel'!Q$7:Q$107,$B103) &gt; 0, INDEX('Evidence střelců a nástřel'!Q$7:Q$107,$B103), ""), "")</f>
        <v/>
      </c>
      <c r="R103" s="18" t="str">
        <f t="shared" si="3"/>
        <v/>
      </c>
      <c r="S103" t="str">
        <f>IF($B103&lt;&gt;"", IF(INDEX('Evidence střelců a nástřel'!T$7:T$107,$B103) &gt; 0, INDEX('Evidence střelců a nástřel'!T$7:T$107,$B103), ""), "")</f>
        <v/>
      </c>
    </row>
    <row r="104" spans="1:19" x14ac:dyDescent="0.25">
      <c r="A104" s="18" t="str">
        <f>IF(AND($B104 &lt;&gt; "", COUNT(E104:N104) &gt; 0), INDEX('Pomocné pořadí jednotlivci'!O$7:O$107,$B104), "")</f>
        <v/>
      </c>
      <c r="B104" s="18" t="str">
        <f>IF(ISNUMBER(MATCH(ROW()-6,'Pomocné pořadí jednotlivci'!$R$7:$R$107,0)),INDEX('Evidence střelců a nástřel'!$A$7:$A$107,MATCH(ROW()-6,'Pomocné pořadí jednotlivci'!$R$7:$R$107,0),1),"")</f>
        <v/>
      </c>
      <c r="C104" s="33" t="str">
        <f>IF($B104&lt;&gt;"", IF(INDEX('Evidence střelců a nástřel'!$C$7:$C$107,$B104) = 0, "", UPPER(INDEX('Evidence střelců a nástřel'!$C$7:$C$107,$B104))),"")</f>
        <v/>
      </c>
      <c r="D104" s="80" t="str">
        <f>IF($B104&lt;&gt;"",TRIM(INDEX('Evidence střelců a nástřel'!E$7:E$107,$B104)),"")</f>
        <v/>
      </c>
      <c r="E104" s="19" t="str">
        <f>IF($B104&lt;&gt;"", IF(INDEX('Evidence střelců a nástřel'!F$7:F$107,$B104) &lt;&gt;"", INDEX('Evidence střelců a nástřel'!F$7:F$107,$B104), ""), "")</f>
        <v/>
      </c>
      <c r="F104" s="19" t="str">
        <f>IF($B104&lt;&gt;"", IF(INDEX('Evidence střelců a nástřel'!G$7:G$107,$B104) &lt;&gt;"", INDEX('Evidence střelců a nástřel'!G$7:G$107,$B104), ""), "")</f>
        <v/>
      </c>
      <c r="G104" s="19" t="str">
        <f>IF($B104&lt;&gt;"", IF(INDEX('Evidence střelců a nástřel'!H$7:H$107,$B104) &lt;&gt;"", INDEX('Evidence střelců a nástřel'!H$7:H$107,$B104), ""), "")</f>
        <v/>
      </c>
      <c r="H104" s="19" t="str">
        <f>IF($B104&lt;&gt;"", IF(INDEX('Evidence střelců a nástřel'!I$7:I$107,$B104) &lt;&gt;"", INDEX('Evidence střelců a nástřel'!I$7:I$107,$B104), ""), "")</f>
        <v/>
      </c>
      <c r="I104" s="19" t="str">
        <f>IF($B104&lt;&gt;"", IF(INDEX('Evidence střelců a nástřel'!J$7:J$107,$B104) &lt;&gt;"", INDEX('Evidence střelců a nástřel'!J$7:J$107,$B104), ""), "")</f>
        <v/>
      </c>
      <c r="J104" s="19" t="str">
        <f>IF($B104&lt;&gt;"", IF(INDEX('Evidence střelců a nástřel'!K$7:K$107,$B104) &lt;&gt;"", INDEX('Evidence střelců a nástřel'!K$7:K$107,$B104), ""), "")</f>
        <v/>
      </c>
      <c r="K104" s="19" t="str">
        <f>IF($B104&lt;&gt;"", IF(INDEX('Evidence střelců a nástřel'!L$7:L$107,$B104) &lt;&gt;"", INDEX('Evidence střelců a nástřel'!L$7:L$107,$B104), ""), "")</f>
        <v/>
      </c>
      <c r="L104" s="19" t="str">
        <f>IF($B104&lt;&gt;"", IF(INDEX('Evidence střelců a nástřel'!M$7:M$107,$B104) &lt;&gt;"", INDEX('Evidence střelců a nástřel'!M$7:M$107,$B104), ""), "")</f>
        <v/>
      </c>
      <c r="M104" s="19" t="str">
        <f>IF($B104&lt;&gt;"", IF(INDEX('Evidence střelců a nástřel'!N$7:N$107,$B104) &lt;&gt;"", INDEX('Evidence střelců a nástřel'!N$7:N$107,$B104), ""), "")</f>
        <v/>
      </c>
      <c r="N104" s="19" t="str">
        <f>IF($B104&lt;&gt;"", IF(INDEX('Evidence střelců a nástřel'!O$7:O$107,$B104) &lt;&gt;"", INDEX('Evidence střelců a nástřel'!O$7:O$107,$B104), ""), "")</f>
        <v/>
      </c>
      <c r="O104" s="18" t="str">
        <f t="shared" si="2"/>
        <v/>
      </c>
      <c r="P104" s="19" t="str">
        <f>IF($B104&lt;&gt;"", IF(AND(INDEX('Evidence střelců a nástřel'!P$7:P$107,$B104)&lt;&gt;"", Nastavení!$B$5="NE"), INDEX('Evidence střelců a nástřel'!P$7:P$107,$B104), ""), "")</f>
        <v/>
      </c>
      <c r="Q104" s="18" t="str">
        <f>IF($B104&lt;&gt;"", IF(INDEX('Evidence střelců a nástřel'!Q$7:Q$107,$B104) &gt; 0, INDEX('Evidence střelců a nástřel'!Q$7:Q$107,$B104), ""), "")</f>
        <v/>
      </c>
      <c r="R104" s="18" t="str">
        <f t="shared" si="3"/>
        <v/>
      </c>
      <c r="S104" t="str">
        <f>IF($B104&lt;&gt;"", IF(INDEX('Evidence střelců a nástřel'!T$7:T$107,$B104) &gt; 0, INDEX('Evidence střelců a nástřel'!T$7:T$107,$B104), ""), "")</f>
        <v/>
      </c>
    </row>
    <row r="105" spans="1:19" x14ac:dyDescent="0.25">
      <c r="A105" s="18" t="str">
        <f>IF(AND($B105 &lt;&gt; "", COUNT(E105:N105) &gt; 0), INDEX('Pomocné pořadí jednotlivci'!O$7:O$107,$B105), "")</f>
        <v/>
      </c>
      <c r="B105" s="18" t="str">
        <f>IF(ISNUMBER(MATCH(ROW()-6,'Pomocné pořadí jednotlivci'!$R$7:$R$107,0)),INDEX('Evidence střelců a nástřel'!$A$7:$A$107,MATCH(ROW()-6,'Pomocné pořadí jednotlivci'!$R$7:$R$107,0),1),"")</f>
        <v/>
      </c>
      <c r="C105" s="33" t="str">
        <f>IF($B105&lt;&gt;"", IF(INDEX('Evidence střelců a nástřel'!$C$7:$C$107,$B105) = 0, "", UPPER(INDEX('Evidence střelců a nástřel'!$C$7:$C$107,$B105))),"")</f>
        <v/>
      </c>
      <c r="D105" s="80" t="str">
        <f>IF($B105&lt;&gt;"",TRIM(INDEX('Evidence střelců a nástřel'!E$7:E$107,$B105)),"")</f>
        <v/>
      </c>
      <c r="E105" s="19" t="str">
        <f>IF($B105&lt;&gt;"", IF(INDEX('Evidence střelců a nástřel'!F$7:F$107,$B105) &lt;&gt;"", INDEX('Evidence střelců a nástřel'!F$7:F$107,$B105), ""), "")</f>
        <v/>
      </c>
      <c r="F105" s="19" t="str">
        <f>IF($B105&lt;&gt;"", IF(INDEX('Evidence střelců a nástřel'!G$7:G$107,$B105) &lt;&gt;"", INDEX('Evidence střelců a nástřel'!G$7:G$107,$B105), ""), "")</f>
        <v/>
      </c>
      <c r="G105" s="19" t="str">
        <f>IF($B105&lt;&gt;"", IF(INDEX('Evidence střelců a nástřel'!H$7:H$107,$B105) &lt;&gt;"", INDEX('Evidence střelců a nástřel'!H$7:H$107,$B105), ""), "")</f>
        <v/>
      </c>
      <c r="H105" s="19" t="str">
        <f>IF($B105&lt;&gt;"", IF(INDEX('Evidence střelců a nástřel'!I$7:I$107,$B105) &lt;&gt;"", INDEX('Evidence střelců a nástřel'!I$7:I$107,$B105), ""), "")</f>
        <v/>
      </c>
      <c r="I105" s="19" t="str">
        <f>IF($B105&lt;&gt;"", IF(INDEX('Evidence střelců a nástřel'!J$7:J$107,$B105) &lt;&gt;"", INDEX('Evidence střelců a nástřel'!J$7:J$107,$B105), ""), "")</f>
        <v/>
      </c>
      <c r="J105" s="19" t="str">
        <f>IF($B105&lt;&gt;"", IF(INDEX('Evidence střelců a nástřel'!K$7:K$107,$B105) &lt;&gt;"", INDEX('Evidence střelců a nástřel'!K$7:K$107,$B105), ""), "")</f>
        <v/>
      </c>
      <c r="K105" s="19" t="str">
        <f>IF($B105&lt;&gt;"", IF(INDEX('Evidence střelců a nástřel'!L$7:L$107,$B105) &lt;&gt;"", INDEX('Evidence střelců a nástřel'!L$7:L$107,$B105), ""), "")</f>
        <v/>
      </c>
      <c r="L105" s="19" t="str">
        <f>IF($B105&lt;&gt;"", IF(INDEX('Evidence střelců a nástřel'!M$7:M$107,$B105) &lt;&gt;"", INDEX('Evidence střelců a nástřel'!M$7:M$107,$B105), ""), "")</f>
        <v/>
      </c>
      <c r="M105" s="19" t="str">
        <f>IF($B105&lt;&gt;"", IF(INDEX('Evidence střelců a nástřel'!N$7:N$107,$B105) &lt;&gt;"", INDEX('Evidence střelců a nástřel'!N$7:N$107,$B105), ""), "")</f>
        <v/>
      </c>
      <c r="N105" s="19" t="str">
        <f>IF($B105&lt;&gt;"", IF(INDEX('Evidence střelců a nástřel'!O$7:O$107,$B105) &lt;&gt;"", INDEX('Evidence střelců a nástřel'!O$7:O$107,$B105), ""), "")</f>
        <v/>
      </c>
      <c r="O105" s="18" t="str">
        <f t="shared" si="2"/>
        <v/>
      </c>
      <c r="P105" s="19" t="str">
        <f>IF($B105&lt;&gt;"", IF(AND(INDEX('Evidence střelců a nástřel'!P$7:P$107,$B105)&lt;&gt;"", Nastavení!$B$5="NE"), INDEX('Evidence střelců a nástřel'!P$7:P$107,$B105), ""), "")</f>
        <v/>
      </c>
      <c r="Q105" s="18" t="str">
        <f>IF($B105&lt;&gt;"", IF(INDEX('Evidence střelců a nástřel'!Q$7:Q$107,$B105) &gt; 0, INDEX('Evidence střelců a nástřel'!Q$7:Q$107,$B105), ""), "")</f>
        <v/>
      </c>
      <c r="R105" s="18" t="str">
        <f t="shared" si="3"/>
        <v/>
      </c>
      <c r="S105" t="str">
        <f>IF($B105&lt;&gt;"", IF(INDEX('Evidence střelců a nástřel'!T$7:T$107,$B105) &gt; 0, INDEX('Evidence střelců a nástřel'!T$7:T$107,$B105), ""), "")</f>
        <v/>
      </c>
    </row>
    <row r="106" spans="1:19" x14ac:dyDescent="0.25">
      <c r="A106" s="18" t="str">
        <f>IF(AND($B106 &lt;&gt; "", COUNT(E106:N106) &gt; 0), INDEX('Pomocné pořadí jednotlivci'!O$7:O$107,$B106), "")</f>
        <v/>
      </c>
      <c r="B106" s="18" t="str">
        <f>IF(ISNUMBER(MATCH(ROW()-6,'Pomocné pořadí jednotlivci'!$R$7:$R$107,0)),INDEX('Evidence střelců a nástřel'!$A$7:$A$107,MATCH(ROW()-6,'Pomocné pořadí jednotlivci'!$R$7:$R$107,0),1),"")</f>
        <v/>
      </c>
      <c r="C106" s="33" t="str">
        <f>IF($B106&lt;&gt;"", IF(INDEX('Evidence střelců a nástřel'!$C$7:$C$107,$B106) = 0, "", UPPER(INDEX('Evidence střelců a nástřel'!$C$7:$C$107,$B106))),"")</f>
        <v/>
      </c>
      <c r="D106" s="80" t="str">
        <f>IF($B106&lt;&gt;"",TRIM(INDEX('Evidence střelců a nástřel'!E$7:E$107,$B106)),"")</f>
        <v/>
      </c>
      <c r="E106" s="19" t="str">
        <f>IF($B106&lt;&gt;"", IF(INDEX('Evidence střelců a nástřel'!F$7:F$107,$B106) &lt;&gt;"", INDEX('Evidence střelců a nástřel'!F$7:F$107,$B106), ""), "")</f>
        <v/>
      </c>
      <c r="F106" s="19" t="str">
        <f>IF($B106&lt;&gt;"", IF(INDEX('Evidence střelců a nástřel'!G$7:G$107,$B106) &lt;&gt;"", INDEX('Evidence střelců a nástřel'!G$7:G$107,$B106), ""), "")</f>
        <v/>
      </c>
      <c r="G106" s="19" t="str">
        <f>IF($B106&lt;&gt;"", IF(INDEX('Evidence střelců a nástřel'!H$7:H$107,$B106) &lt;&gt;"", INDEX('Evidence střelců a nástřel'!H$7:H$107,$B106), ""), "")</f>
        <v/>
      </c>
      <c r="H106" s="19" t="str">
        <f>IF($B106&lt;&gt;"", IF(INDEX('Evidence střelců a nástřel'!I$7:I$107,$B106) &lt;&gt;"", INDEX('Evidence střelců a nástřel'!I$7:I$107,$B106), ""), "")</f>
        <v/>
      </c>
      <c r="I106" s="19" t="str">
        <f>IF($B106&lt;&gt;"", IF(INDEX('Evidence střelců a nástřel'!J$7:J$107,$B106) &lt;&gt;"", INDEX('Evidence střelců a nástřel'!J$7:J$107,$B106), ""), "")</f>
        <v/>
      </c>
      <c r="J106" s="19" t="str">
        <f>IF($B106&lt;&gt;"", IF(INDEX('Evidence střelců a nástřel'!K$7:K$107,$B106) &lt;&gt;"", INDEX('Evidence střelců a nástřel'!K$7:K$107,$B106), ""), "")</f>
        <v/>
      </c>
      <c r="K106" s="19" t="str">
        <f>IF($B106&lt;&gt;"", IF(INDEX('Evidence střelců a nástřel'!L$7:L$107,$B106) &lt;&gt;"", INDEX('Evidence střelců a nástřel'!L$7:L$107,$B106), ""), "")</f>
        <v/>
      </c>
      <c r="L106" s="19" t="str">
        <f>IF($B106&lt;&gt;"", IF(INDEX('Evidence střelců a nástřel'!M$7:M$107,$B106) &lt;&gt;"", INDEX('Evidence střelců a nástřel'!M$7:M$107,$B106), ""), "")</f>
        <v/>
      </c>
      <c r="M106" s="19" t="str">
        <f>IF($B106&lt;&gt;"", IF(INDEX('Evidence střelců a nástřel'!N$7:N$107,$B106) &lt;&gt;"", INDEX('Evidence střelců a nástřel'!N$7:N$107,$B106), ""), "")</f>
        <v/>
      </c>
      <c r="N106" s="19" t="str">
        <f>IF($B106&lt;&gt;"", IF(INDEX('Evidence střelců a nástřel'!O$7:O$107,$B106) &lt;&gt;"", INDEX('Evidence střelců a nástřel'!O$7:O$107,$B106), ""), "")</f>
        <v/>
      </c>
      <c r="O106" s="18" t="str">
        <f t="shared" si="2"/>
        <v/>
      </c>
      <c r="P106" s="19" t="str">
        <f>IF($B106&lt;&gt;"", IF(AND(INDEX('Evidence střelců a nástřel'!P$7:P$107,$B106)&lt;&gt;"", Nastavení!$B$5="NE"), INDEX('Evidence střelců a nástřel'!P$7:P$107,$B106), ""), "")</f>
        <v/>
      </c>
      <c r="Q106" s="18" t="str">
        <f>IF($B106&lt;&gt;"", IF(INDEX('Evidence střelců a nástřel'!Q$7:Q$107,$B106) &gt; 0, INDEX('Evidence střelců a nástřel'!Q$7:Q$107,$B106), ""), "")</f>
        <v/>
      </c>
      <c r="R106" s="18" t="str">
        <f t="shared" si="3"/>
        <v/>
      </c>
      <c r="S106" t="str">
        <f>IF($B106&lt;&gt;"", IF(INDEX('Evidence střelců a nástřel'!T$7:T$107,$B106) &gt; 0, INDEX('Evidence střelců a nástřel'!T$7:T$107,$B106), ""), "")</f>
        <v/>
      </c>
    </row>
    <row r="107" spans="1:19" x14ac:dyDescent="0.25">
      <c r="A107" s="18" t="str">
        <f>IF(AND($B107 &lt;&gt; "", COUNT(E107:N107) &gt; 0), INDEX('Pomocné pořadí jednotlivci'!O$7:O$107,$B107), "")</f>
        <v/>
      </c>
      <c r="B107" s="18" t="str">
        <f>IF(ISNUMBER(MATCH(ROW()-6,'Pomocné pořadí jednotlivci'!$R$7:$R$107,0)),INDEX('Evidence střelců a nástřel'!$A$7:$A$107,MATCH(ROW()-6,'Pomocné pořadí jednotlivci'!$R$7:$R$107,0),1),"")</f>
        <v/>
      </c>
      <c r="C107" s="33" t="str">
        <f>IF($B107&lt;&gt;"", IF(INDEX('Evidence střelců a nástřel'!$C$7:$C$107,$B107) = 0, "", UPPER(INDEX('Evidence střelců a nástřel'!$C$7:$C$107,$B107))),"")</f>
        <v/>
      </c>
      <c r="D107" s="80" t="str">
        <f>IF($B107&lt;&gt;"",TRIM(INDEX('Evidence střelců a nástřel'!E$7:E$107,$B107)),"")</f>
        <v/>
      </c>
      <c r="E107" s="19" t="str">
        <f>IF($B107&lt;&gt;"", IF(INDEX('Evidence střelců a nástřel'!F$7:F$107,$B107) &lt;&gt;"", INDEX('Evidence střelců a nástřel'!F$7:F$107,$B107), ""), "")</f>
        <v/>
      </c>
      <c r="F107" s="19" t="str">
        <f>IF($B107&lt;&gt;"", IF(INDEX('Evidence střelců a nástřel'!G$7:G$107,$B107) &lt;&gt;"", INDEX('Evidence střelců a nástřel'!G$7:G$107,$B107), ""), "")</f>
        <v/>
      </c>
      <c r="G107" s="19" t="str">
        <f>IF($B107&lt;&gt;"", IF(INDEX('Evidence střelců a nástřel'!H$7:H$107,$B107) &lt;&gt;"", INDEX('Evidence střelců a nástřel'!H$7:H$107,$B107), ""), "")</f>
        <v/>
      </c>
      <c r="H107" s="19" t="str">
        <f>IF($B107&lt;&gt;"", IF(INDEX('Evidence střelců a nástřel'!I$7:I$107,$B107) &lt;&gt;"", INDEX('Evidence střelců a nástřel'!I$7:I$107,$B107), ""), "")</f>
        <v/>
      </c>
      <c r="I107" s="19" t="str">
        <f>IF($B107&lt;&gt;"", IF(INDEX('Evidence střelců a nástřel'!J$7:J$107,$B107) &lt;&gt;"", INDEX('Evidence střelců a nástřel'!J$7:J$107,$B107), ""), "")</f>
        <v/>
      </c>
      <c r="J107" s="19" t="str">
        <f>IF($B107&lt;&gt;"", IF(INDEX('Evidence střelců a nástřel'!K$7:K$107,$B107) &lt;&gt;"", INDEX('Evidence střelců a nástřel'!K$7:K$107,$B107), ""), "")</f>
        <v/>
      </c>
      <c r="K107" s="19" t="str">
        <f>IF($B107&lt;&gt;"", IF(INDEX('Evidence střelců a nástřel'!L$7:L$107,$B107) &lt;&gt;"", INDEX('Evidence střelců a nástřel'!L$7:L$107,$B107), ""), "")</f>
        <v/>
      </c>
      <c r="L107" s="19" t="str">
        <f>IF($B107&lt;&gt;"", IF(INDEX('Evidence střelců a nástřel'!M$7:M$107,$B107) &lt;&gt;"", INDEX('Evidence střelců a nástřel'!M$7:M$107,$B107), ""), "")</f>
        <v/>
      </c>
      <c r="M107" s="19" t="str">
        <f>IF($B107&lt;&gt;"", IF(INDEX('Evidence střelců a nástřel'!N$7:N$107,$B107) &lt;&gt;"", INDEX('Evidence střelců a nástřel'!N$7:N$107,$B107), ""), "")</f>
        <v/>
      </c>
      <c r="N107" s="19" t="str">
        <f>IF($B107&lt;&gt;"", IF(INDEX('Evidence střelců a nástřel'!O$7:O$107,$B107) &lt;&gt;"", INDEX('Evidence střelců a nástřel'!O$7:O$107,$B107), ""), "")</f>
        <v/>
      </c>
      <c r="O107" s="18" t="str">
        <f t="shared" si="2"/>
        <v/>
      </c>
      <c r="P107" s="19" t="str">
        <f>IF($B107&lt;&gt;"", IF(AND(INDEX('Evidence střelců a nástřel'!P$7:P$107,$B107)&lt;&gt;"", Nastavení!$B$5="NE"), INDEX('Evidence střelců a nástřel'!P$7:P$107,$B107), ""), "")</f>
        <v/>
      </c>
      <c r="Q107" s="18" t="str">
        <f>IF($B107&lt;&gt;"", IF(INDEX('Evidence střelců a nástřel'!Q$7:Q$107,$B107) &gt; 0, INDEX('Evidence střelců a nástřel'!Q$7:Q$107,$B107), ""), "")</f>
        <v/>
      </c>
      <c r="R107" s="18" t="str">
        <f t="shared" si="3"/>
        <v/>
      </c>
      <c r="S107" t="str">
        <f>IF($B107&lt;&gt;"", IF(INDEX('Evidence střelců a nástřel'!T$7:T$107,$B107) &gt; 0, INDEX('Evidence střelců a nástřel'!T$7:T$107,$B107), ""), "")</f>
        <v/>
      </c>
    </row>
  </sheetData>
  <sheetProtection sheet="1" objects="1" scenarios="1" formatCells="0" formatColumns="0" formatRows="0" autoFilter="0"/>
  <mergeCells count="6">
    <mergeCell ref="A5:D5"/>
    <mergeCell ref="E5:R5"/>
    <mergeCell ref="A4:R4"/>
    <mergeCell ref="A3:R3"/>
    <mergeCell ref="A1:R1"/>
    <mergeCell ref="A2:R2"/>
  </mergeCells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6265B5C-2B82-4BBF-8DE8-55E7035D4263}">
            <xm:f>AND(Nastavení!$B$4="NE",$C8&lt;&gt;$C7, $C8 &lt;&gt;"")</xm:f>
            <x14:dxf>
              <fill>
                <patternFill>
                  <bgColor theme="6" tint="0.39994506668294322"/>
                </patternFill>
              </fill>
            </x14:dxf>
          </x14:cfRule>
          <xm:sqref>A8:R107</xm:sqref>
        </x14:conditionalFormatting>
        <x14:conditionalFormatting xmlns:xm="http://schemas.microsoft.com/office/excel/2006/main">
          <x14:cfRule type="expression" priority="1" id="{04D4241F-CCA6-4AE8-959C-90263281645E}">
            <xm:f>AND(E7 &lt;&gt;"", E7&gt; 0, E7 = Nastavení!B$7)</xm:f>
            <x14:dxf>
              <font>
                <color rgb="FFFF0000"/>
              </font>
            </x14:dxf>
          </x14:cfRule>
          <xm:sqref>E7:N107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S50"/>
  <sheetViews>
    <sheetView workbookViewId="0">
      <selection activeCell="R7" sqref="R7"/>
    </sheetView>
  </sheetViews>
  <sheetFormatPr defaultRowHeight="15" x14ac:dyDescent="0.25"/>
  <cols>
    <col min="1" max="2" width="6.28515625" customWidth="1"/>
    <col min="3" max="3" width="34" customWidth="1"/>
    <col min="18" max="18" width="20.7109375" customWidth="1"/>
    <col min="19" max="19" width="11.140625" customWidth="1"/>
  </cols>
  <sheetData>
    <row r="1" spans="1:19" ht="21" x14ac:dyDescent="0.25">
      <c r="A1" s="86" t="str">
        <f>'Evidence střelců a nástřel'!A1</f>
        <v>Závod …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19" ht="21" x14ac:dyDescent="0.25">
      <c r="A2" s="86" t="str">
        <f>'Evidence střelců a nástřel'!A2</f>
        <v>Místo, datum ….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19" ht="21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19" ht="21" x14ac:dyDescent="0.25">
      <c r="A4" s="86" t="s">
        <v>63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</row>
    <row r="5" spans="1:19" x14ac:dyDescent="0.25">
      <c r="A5" s="85" t="s">
        <v>56</v>
      </c>
      <c r="B5" s="85"/>
      <c r="C5" s="85"/>
      <c r="D5" s="91" t="s">
        <v>21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  <c r="P5" s="85"/>
      <c r="Q5" s="85"/>
      <c r="R5" s="85"/>
    </row>
    <row r="6" spans="1:19" ht="52.5" customHeight="1" x14ac:dyDescent="0.25">
      <c r="A6" s="21" t="s">
        <v>43</v>
      </c>
      <c r="B6" s="21" t="s">
        <v>75</v>
      </c>
      <c r="C6" s="22" t="s">
        <v>56</v>
      </c>
      <c r="D6" s="22" t="str">
        <f>'Evidence střelců a nástřel'!F6</f>
        <v>Disc. 1</v>
      </c>
      <c r="E6" s="22" t="str">
        <f>'Evidence střelců a nástřel'!G6</f>
        <v>Disc. 2</v>
      </c>
      <c r="F6" s="22" t="str">
        <f>'Evidence střelců a nástřel'!H6</f>
        <v>Disc. 3</v>
      </c>
      <c r="G6" s="22" t="str">
        <f>'Evidence střelců a nástřel'!I6</f>
        <v>Disc. 4</v>
      </c>
      <c r="H6" s="22" t="str">
        <f>'Evidence střelců a nástřel'!J6</f>
        <v>Disc. 5</v>
      </c>
      <c r="I6" s="22" t="str">
        <f>'Evidence střelců a nástřel'!K6</f>
        <v>Disc. 6</v>
      </c>
      <c r="J6" s="22" t="str">
        <f>'Evidence střelců a nástřel'!L6</f>
        <v>Disc. 7</v>
      </c>
      <c r="K6" s="22" t="str">
        <f>'Evidence střelců a nástřel'!M6</f>
        <v>Disc. 8</v>
      </c>
      <c r="L6" s="22" t="str">
        <f>'Evidence střelců a nástřel'!N6</f>
        <v>Disc. 9</v>
      </c>
      <c r="M6" s="22" t="str">
        <f>'Evidence střelců a nástřel'!O6</f>
        <v>Disc. 10</v>
      </c>
      <c r="N6" s="22" t="str">
        <f>'Evidence střelců a nástřel'!Q6</f>
        <v>Rozstřel</v>
      </c>
      <c r="O6" s="22" t="str">
        <f>'Evidence střelců a nástřel'!R6</f>
        <v>Celkový součet</v>
      </c>
      <c r="P6" s="22" t="str">
        <f>'Evidence střelců a nástřel'!S6</f>
        <v>Průběžné pořadí</v>
      </c>
      <c r="Q6" s="22" t="s">
        <v>76</v>
      </c>
      <c r="R6" s="22" t="s">
        <v>58</v>
      </c>
    </row>
    <row r="7" spans="1:19" x14ac:dyDescent="0.25">
      <c r="A7" s="12" t="str">
        <f>IF(MIN('Evidence střelců a nástřel'!$D$7:$D$107) &gt; 0, MIN('Evidence střelců a nástřel'!$D$7:$D$107),"")</f>
        <v/>
      </c>
      <c r="B7" s="23"/>
      <c r="C7" s="20" t="str">
        <f xml:space="preserve"> IF(A7&lt;&gt;"", IF(R7&lt;&gt;"", R7 &amp; " ve složení ","") &amp; TRIM(INDEX('Evidence střelců a nástřel'!$V$7:$V$107, MATCH($A7, 'Evidence střelců a nástřel'!$D$7:$D$107,0))),"")</f>
        <v/>
      </c>
      <c r="D7" s="12" t="str">
        <f>IF($A7&lt;&gt;"", IF(SUMIF('Evidence střelců a nástřel'!$D$7:$D$107,$A7,'Evidence střelců a nástřel'!F$7:F$107) &gt; 0, SUMIF('Evidence střelců a nástřel'!$D$7:$D$107,$A7,'Evidence střelců a nástřel'!F$7:F$107),""),"")</f>
        <v/>
      </c>
      <c r="E7" s="12" t="str">
        <f>IF($A7&lt;&gt;"", IF(SUMIF('Evidence střelců a nástřel'!$D$7:$D$107,$A7,'Evidence střelců a nástřel'!G$7:G$107) &gt; 0, SUMIF('Evidence střelců a nástřel'!$D$7:$D$107,$A7,'Evidence střelců a nástřel'!G$7:G$107),""),"")</f>
        <v/>
      </c>
      <c r="F7" s="12" t="str">
        <f>IF($A7&lt;&gt;"", IF(SUMIF('Evidence střelců a nástřel'!$D$7:$D$107,$A7,'Evidence střelců a nástřel'!H$7:H$107) &gt; 0, SUMIF('Evidence střelců a nástřel'!$D$7:$D$107,$A7,'Evidence střelců a nástřel'!H$7:H$107),""),"")</f>
        <v/>
      </c>
      <c r="G7" s="12" t="str">
        <f>IF($A7&lt;&gt;"", IF(SUMIF('Evidence střelců a nástřel'!$D$7:$D$107,$A7,'Evidence střelců a nástřel'!I$7:I$107) &gt; 0, SUMIF('Evidence střelců a nástřel'!$D$7:$D$107,$A7,'Evidence střelců a nástřel'!I$7:I$107),""),"")</f>
        <v/>
      </c>
      <c r="H7" s="12" t="str">
        <f>IF($A7&lt;&gt;"", IF(SUMIF('Evidence střelců a nástřel'!$D$7:$D$107,$A7,'Evidence střelců a nástřel'!J$7:J$107) &gt; 0, SUMIF('Evidence střelců a nástřel'!$D$7:$D$107,$A7,'Evidence střelců a nástřel'!J$7:J$107),""),"")</f>
        <v/>
      </c>
      <c r="I7" s="12" t="str">
        <f>IF($A7&lt;&gt;"", IF(SUMIF('Evidence střelců a nástřel'!$D$7:$D$107,$A7,'Evidence střelců a nástřel'!K$7:K$107) &gt; 0, SUMIF('Evidence střelců a nástřel'!$D$7:$D$107,$A7,'Evidence střelců a nástřel'!K$7:K$107),""),"")</f>
        <v/>
      </c>
      <c r="J7" s="12" t="str">
        <f>IF($A7&lt;&gt;"", IF(SUMIF('Evidence střelců a nástřel'!$D$7:$D$107,$A7,'Evidence střelců a nástřel'!L$7:L$107) &gt; 0, SUMIF('Evidence střelců a nástřel'!$D$7:$D$107,$A7,'Evidence střelců a nástřel'!L$7:L$107),""),"")</f>
        <v/>
      </c>
      <c r="K7" s="12" t="str">
        <f>IF($A7&lt;&gt;"", IF(SUMIF('Evidence střelců a nástřel'!$D$7:$D$107,$A7,'Evidence střelců a nástřel'!M$7:M$107) &gt; 0, SUMIF('Evidence střelců a nástřel'!$D$7:$D$107,$A7,'Evidence střelců a nástřel'!M$7:M$107),""),"")</f>
        <v/>
      </c>
      <c r="L7" s="12" t="str">
        <f>IF($A7&lt;&gt;"", IF(SUMIF('Evidence střelců a nástřel'!$D$7:$D$107,$A7,'Evidence střelců a nástřel'!N$7:N$107) &gt; 0, SUMIF('Evidence střelců a nástřel'!$D$7:$D$107,$A7,'Evidence střelců a nástřel'!N$7:N$107),""),"")</f>
        <v/>
      </c>
      <c r="M7" s="12" t="str">
        <f>IF($A7&lt;&gt;"", IF(SUMIF('Evidence střelců a nástřel'!$D$7:$D$107,$A7,'Evidence střelců a nástřel'!O$7:O$107) &gt; 0, SUMIF('Evidence střelců a nástřel'!$D$7:$D$107,$A7,'Evidence střelců a nástřel'!O$7:O$107),""),"")</f>
        <v/>
      </c>
      <c r="N7" s="23"/>
      <c r="O7" s="12" t="str">
        <f>IF(AND(A7&lt;&gt;"", SUM($D7:$M7) &gt; 0), SUM($D7:$M7),"")</f>
        <v/>
      </c>
      <c r="P7" s="12" t="str">
        <f>IF(AND(COUNT(D7:N7) &gt; 0, B7&lt;&gt;"MZ"), 'Pomocné pořadí družstva'!N7, "")</f>
        <v/>
      </c>
      <c r="Q7" s="12" t="str">
        <f>IF(A7&lt;&gt;"", COUNTIF('Evidence střelců a nástřel'!$D$7:$D$107,A7),"")</f>
        <v/>
      </c>
      <c r="R7" s="23"/>
    </row>
    <row r="8" spans="1:19" x14ac:dyDescent="0.25">
      <c r="A8" s="12" t="str">
        <f>IF(A7&lt;&gt;"",IF(ISNUMBER(MATCH(A7+1,'Evidence střelců a nástřel'!$D$7:$D$107,0)),  INDEX('Evidence střelců a nástřel'!$D$7:$D$107,  MATCH(A7+1,'Evidence střelců a nástřel'!$D$7:$D$107,0)),""),"")</f>
        <v/>
      </c>
      <c r="B8" s="23"/>
      <c r="C8" s="20" t="str">
        <f xml:space="preserve"> IF(A8&lt;&gt;"", IF(R8&lt;&gt;"", R8 &amp; " ve složení ","") &amp; TRIM(INDEX('Evidence střelců a nástřel'!$V$7:$V$107, MATCH($A8, 'Evidence střelců a nástřel'!$D$7:$D$107,0))),"")</f>
        <v/>
      </c>
      <c r="D8" s="12" t="str">
        <f>IF($A8&lt;&gt;"", IF(SUMIF('Evidence střelců a nástřel'!$D$7:$D$107,$A8,'Evidence střelců a nástřel'!F$7:F$107) &gt; 0, SUMIF('Evidence střelců a nástřel'!$D$7:$D$107,$A8,'Evidence střelců a nástřel'!F$7:F$107),""),"")</f>
        <v/>
      </c>
      <c r="E8" s="12" t="str">
        <f>IF($A8&lt;&gt;"", IF(SUMIF('Evidence střelců a nástřel'!$D$7:$D$107,$A8,'Evidence střelců a nástřel'!G$7:G$107) &gt; 0, SUMIF('Evidence střelců a nástřel'!$D$7:$D$107,$A8,'Evidence střelců a nástřel'!G$7:G$107),""),"")</f>
        <v/>
      </c>
      <c r="F8" s="12" t="str">
        <f>IF($A8&lt;&gt;"", IF(SUMIF('Evidence střelců a nástřel'!$D$7:$D$107,$A8,'Evidence střelců a nástřel'!H$7:H$107) &gt; 0, SUMIF('Evidence střelců a nástřel'!$D$7:$D$107,$A8,'Evidence střelců a nástřel'!H$7:H$107),""),"")</f>
        <v/>
      </c>
      <c r="G8" s="12" t="str">
        <f>IF($A8&lt;&gt;"", IF(SUMIF('Evidence střelců a nástřel'!$D$7:$D$107,$A8,'Evidence střelců a nástřel'!I$7:I$107) &gt; 0, SUMIF('Evidence střelců a nástřel'!$D$7:$D$107,$A8,'Evidence střelců a nástřel'!I$7:I$107),""),"")</f>
        <v/>
      </c>
      <c r="H8" s="12" t="str">
        <f>IF($A8&lt;&gt;"", IF(SUMIF('Evidence střelců a nástřel'!$D$7:$D$107,$A8,'Evidence střelců a nástřel'!J$7:J$107) &gt; 0, SUMIF('Evidence střelců a nástřel'!$D$7:$D$107,$A8,'Evidence střelců a nástřel'!J$7:J$107),""),"")</f>
        <v/>
      </c>
      <c r="I8" s="12" t="str">
        <f>IF($A8&lt;&gt;"", IF(SUMIF('Evidence střelců a nástřel'!$D$7:$D$107,$A8,'Evidence střelců a nástřel'!K$7:K$107) &gt; 0, SUMIF('Evidence střelců a nástřel'!$D$7:$D$107,$A8,'Evidence střelců a nástřel'!K$7:K$107),""),"")</f>
        <v/>
      </c>
      <c r="J8" s="12" t="str">
        <f>IF($A8&lt;&gt;"", IF(SUMIF('Evidence střelců a nástřel'!$D$7:$D$107,$A8,'Evidence střelců a nástřel'!L$7:L$107) &gt; 0, SUMIF('Evidence střelců a nástřel'!$D$7:$D$107,$A8,'Evidence střelců a nástřel'!L$7:L$107),""),"")</f>
        <v/>
      </c>
      <c r="K8" s="12" t="str">
        <f>IF($A8&lt;&gt;"", IF(SUMIF('Evidence střelců a nástřel'!$D$7:$D$107,$A8,'Evidence střelců a nástřel'!M$7:M$107) &gt; 0, SUMIF('Evidence střelců a nástřel'!$D$7:$D$107,$A8,'Evidence střelců a nástřel'!M$7:M$107),""),"")</f>
        <v/>
      </c>
      <c r="L8" s="12" t="str">
        <f>IF($A8&lt;&gt;"", IF(SUMIF('Evidence střelců a nástřel'!$D$7:$D$107,$A8,'Evidence střelců a nástřel'!N$7:N$107) &gt; 0, SUMIF('Evidence střelců a nástřel'!$D$7:$D$107,$A8,'Evidence střelců a nástřel'!N$7:N$107),""),"")</f>
        <v/>
      </c>
      <c r="M8" s="12" t="str">
        <f>IF($A8&lt;&gt;"", IF(SUMIF('Evidence střelců a nástřel'!$D$7:$D$107,$A8,'Evidence střelců a nástřel'!O$7:O$107) &gt; 0, SUMIF('Evidence střelců a nástřel'!$D$7:$D$107,$A8,'Evidence střelců a nástřel'!O$7:O$107),""),"")</f>
        <v/>
      </c>
      <c r="N8" s="23"/>
      <c r="O8" s="12" t="str">
        <f t="shared" ref="O8:O50" si="0">IF(AND(A8&lt;&gt;"", SUM($D8:$M8) &gt; 0), SUM($D8:$M8),"")</f>
        <v/>
      </c>
      <c r="P8" s="12" t="str">
        <f>IF(AND(COUNT(D8:N8) &gt; 0, B8&lt;&gt;"MZ"), 'Pomocné pořadí družstva'!N8, "")</f>
        <v/>
      </c>
      <c r="Q8" s="12" t="str">
        <f>IF(A8&lt;&gt;"", COUNTIF('Evidence střelců a nástřel'!$D$7:$D$107,A8),"")</f>
        <v/>
      </c>
      <c r="R8" s="23"/>
      <c r="S8" t="str">
        <f>IF(AND($O8 &lt;&gt;"", 'Pomocné pořadí družstva'!$R8 &gt;1),  "Rozstřel: "&amp; ('Pomocné pořadí družstva'!$R8) &amp;" o " &amp; P8 &amp; ". - " &amp; ($P8 + 'Pomocné pořadí družstva'!$R8 - 1) &amp; ". místo","")</f>
        <v/>
      </c>
    </row>
    <row r="9" spans="1:19" x14ac:dyDescent="0.25">
      <c r="A9" s="12" t="str">
        <f>IF(A8&lt;&gt;"",IF(ISNUMBER(MATCH(A8+1,'Evidence střelců a nástřel'!$D$7:$D$107,0)),  INDEX('Evidence střelců a nástřel'!$D$7:$D$107,  MATCH(A8+1,'Evidence střelců a nástřel'!$D$7:$D$107,0)),""),"")</f>
        <v/>
      </c>
      <c r="B9" s="23"/>
      <c r="C9" s="20" t="str">
        <f xml:space="preserve"> IF(A9&lt;&gt;"", IF(R9&lt;&gt;"", R9 &amp; " ve složení ","") &amp; TRIM(INDEX('Evidence střelců a nástřel'!$V$7:$V$107, MATCH($A9, 'Evidence střelců a nástřel'!$D$7:$D$107,0))),"")</f>
        <v/>
      </c>
      <c r="D9" s="12" t="str">
        <f>IF($A9&lt;&gt;"", IF(SUMIF('Evidence střelců a nástřel'!$D$7:$D$107,$A9,'Evidence střelců a nástřel'!F$7:F$107) &gt; 0, SUMIF('Evidence střelců a nástřel'!$D$7:$D$107,$A9,'Evidence střelců a nástřel'!F$7:F$107),""),"")</f>
        <v/>
      </c>
      <c r="E9" s="12" t="str">
        <f>IF($A9&lt;&gt;"", IF(SUMIF('Evidence střelců a nástřel'!$D$7:$D$107,$A9,'Evidence střelců a nástřel'!G$7:G$107) &gt; 0, SUMIF('Evidence střelců a nástřel'!$D$7:$D$107,$A9,'Evidence střelců a nástřel'!G$7:G$107),""),"")</f>
        <v/>
      </c>
      <c r="F9" s="12" t="str">
        <f>IF($A9&lt;&gt;"", IF(SUMIF('Evidence střelců a nástřel'!$D$7:$D$107,$A9,'Evidence střelců a nástřel'!H$7:H$107) &gt; 0, SUMIF('Evidence střelců a nástřel'!$D$7:$D$107,$A9,'Evidence střelců a nástřel'!H$7:H$107),""),"")</f>
        <v/>
      </c>
      <c r="G9" s="12" t="str">
        <f>IF($A9&lt;&gt;"", IF(SUMIF('Evidence střelců a nástřel'!$D$7:$D$107,$A9,'Evidence střelců a nástřel'!I$7:I$107) &gt; 0, SUMIF('Evidence střelců a nástřel'!$D$7:$D$107,$A9,'Evidence střelců a nástřel'!I$7:I$107),""),"")</f>
        <v/>
      </c>
      <c r="H9" s="12" t="str">
        <f>IF($A9&lt;&gt;"", IF(SUMIF('Evidence střelců a nástřel'!$D$7:$D$107,$A9,'Evidence střelců a nástřel'!J$7:J$107) &gt; 0, SUMIF('Evidence střelců a nástřel'!$D$7:$D$107,$A9,'Evidence střelců a nástřel'!J$7:J$107),""),"")</f>
        <v/>
      </c>
      <c r="I9" s="12" t="str">
        <f>IF($A9&lt;&gt;"", IF(SUMIF('Evidence střelců a nástřel'!$D$7:$D$107,$A9,'Evidence střelců a nástřel'!K$7:K$107) &gt; 0, SUMIF('Evidence střelců a nástřel'!$D$7:$D$107,$A9,'Evidence střelců a nástřel'!K$7:K$107),""),"")</f>
        <v/>
      </c>
      <c r="J9" s="12" t="str">
        <f>IF($A9&lt;&gt;"", IF(SUMIF('Evidence střelců a nástřel'!$D$7:$D$107,$A9,'Evidence střelců a nástřel'!L$7:L$107) &gt; 0, SUMIF('Evidence střelců a nástřel'!$D$7:$D$107,$A9,'Evidence střelců a nástřel'!L$7:L$107),""),"")</f>
        <v/>
      </c>
      <c r="K9" s="12" t="str">
        <f>IF($A9&lt;&gt;"", IF(SUMIF('Evidence střelců a nástřel'!$D$7:$D$107,$A9,'Evidence střelců a nástřel'!M$7:M$107) &gt; 0, SUMIF('Evidence střelců a nástřel'!$D$7:$D$107,$A9,'Evidence střelců a nástřel'!M$7:M$107),""),"")</f>
        <v/>
      </c>
      <c r="L9" s="12" t="str">
        <f>IF($A9&lt;&gt;"", IF(SUMIF('Evidence střelců a nástřel'!$D$7:$D$107,$A9,'Evidence střelců a nástřel'!N$7:N$107) &gt; 0, SUMIF('Evidence střelců a nástřel'!$D$7:$D$107,$A9,'Evidence střelců a nástřel'!N$7:N$107),""),"")</f>
        <v/>
      </c>
      <c r="M9" s="12" t="str">
        <f>IF($A9&lt;&gt;"", IF(SUMIF('Evidence střelců a nástřel'!$D$7:$D$107,$A9,'Evidence střelců a nástřel'!O$7:O$107) &gt; 0, SUMIF('Evidence střelců a nástřel'!$D$7:$D$107,$A9,'Evidence střelců a nástřel'!O$7:O$107),""),"")</f>
        <v/>
      </c>
      <c r="N9" s="23"/>
      <c r="O9" s="12" t="str">
        <f t="shared" si="0"/>
        <v/>
      </c>
      <c r="P9" s="12" t="str">
        <f>IF(AND(COUNT(D9:N9) &gt; 0, B9&lt;&gt;"MZ"), 'Pomocné pořadí družstva'!N9, "")</f>
        <v/>
      </c>
      <c r="Q9" s="12" t="str">
        <f>IF(A9&lt;&gt;"", COUNTIF('Evidence střelců a nástřel'!$D$7:$D$107,A9),"")</f>
        <v/>
      </c>
      <c r="R9" s="23"/>
      <c r="S9" t="str">
        <f>IF(AND($O9 &lt;&gt;"", 'Pomocné pořadí družstva'!$R9 &gt;1),  "Rozstřel: "&amp; ('Pomocné pořadí družstva'!$R9) &amp;" o " &amp; P9 &amp; ". - " &amp; ($P9 + 'Pomocné pořadí družstva'!$R9 - 1) &amp; ". místo","")</f>
        <v/>
      </c>
    </row>
    <row r="10" spans="1:19" x14ac:dyDescent="0.25">
      <c r="A10" s="12" t="str">
        <f>IF(A9&lt;&gt;"",IF(ISNUMBER(MATCH(A9+1,'Evidence střelců a nástřel'!$D$7:$D$107,0)),  INDEX('Evidence střelců a nástřel'!$D$7:$D$107,  MATCH(A9+1,'Evidence střelců a nástřel'!$D$7:$D$107,0)),""),"")</f>
        <v/>
      </c>
      <c r="B10" s="23"/>
      <c r="C10" s="20" t="str">
        <f xml:space="preserve"> IF(A10&lt;&gt;"", IF(R10&lt;&gt;"", R10 &amp; " ve složení ","") &amp; TRIM(INDEX('Evidence střelců a nástřel'!$V$7:$V$107, MATCH($A10, 'Evidence střelců a nástřel'!$D$7:$D$107,0))),"")</f>
        <v/>
      </c>
      <c r="D10" s="12" t="str">
        <f>IF($A10&lt;&gt;"", IF(SUMIF('Evidence střelců a nástřel'!$D$7:$D$107,$A10,'Evidence střelců a nástřel'!F$7:F$107) &gt; 0, SUMIF('Evidence střelců a nástřel'!$D$7:$D$107,$A10,'Evidence střelců a nástřel'!F$7:F$107),""),"")</f>
        <v/>
      </c>
      <c r="E10" s="12" t="str">
        <f>IF($A10&lt;&gt;"", IF(SUMIF('Evidence střelců a nástřel'!$D$7:$D$107,$A10,'Evidence střelců a nástřel'!G$7:G$107) &gt; 0, SUMIF('Evidence střelců a nástřel'!$D$7:$D$107,$A10,'Evidence střelců a nástřel'!G$7:G$107),""),"")</f>
        <v/>
      </c>
      <c r="F10" s="12" t="str">
        <f>IF($A10&lt;&gt;"", IF(SUMIF('Evidence střelců a nástřel'!$D$7:$D$107,$A10,'Evidence střelců a nástřel'!H$7:H$107) &gt; 0, SUMIF('Evidence střelců a nástřel'!$D$7:$D$107,$A10,'Evidence střelců a nástřel'!H$7:H$107),""),"")</f>
        <v/>
      </c>
      <c r="G10" s="12" t="str">
        <f>IF($A10&lt;&gt;"", IF(SUMIF('Evidence střelců a nástřel'!$D$7:$D$107,$A10,'Evidence střelců a nástřel'!I$7:I$107) &gt; 0, SUMIF('Evidence střelců a nástřel'!$D$7:$D$107,$A10,'Evidence střelců a nástřel'!I$7:I$107),""),"")</f>
        <v/>
      </c>
      <c r="H10" s="12" t="str">
        <f>IF($A10&lt;&gt;"", IF(SUMIF('Evidence střelců a nástřel'!$D$7:$D$107,$A10,'Evidence střelců a nástřel'!J$7:J$107) &gt; 0, SUMIF('Evidence střelců a nástřel'!$D$7:$D$107,$A10,'Evidence střelců a nástřel'!J$7:J$107),""),"")</f>
        <v/>
      </c>
      <c r="I10" s="12" t="str">
        <f>IF($A10&lt;&gt;"", IF(SUMIF('Evidence střelců a nástřel'!$D$7:$D$107,$A10,'Evidence střelců a nástřel'!K$7:K$107) &gt; 0, SUMIF('Evidence střelců a nástřel'!$D$7:$D$107,$A10,'Evidence střelců a nástřel'!K$7:K$107),""),"")</f>
        <v/>
      </c>
      <c r="J10" s="12" t="str">
        <f>IF($A10&lt;&gt;"", IF(SUMIF('Evidence střelců a nástřel'!$D$7:$D$107,$A10,'Evidence střelců a nástřel'!L$7:L$107) &gt; 0, SUMIF('Evidence střelců a nástřel'!$D$7:$D$107,$A10,'Evidence střelců a nástřel'!L$7:L$107),""),"")</f>
        <v/>
      </c>
      <c r="K10" s="12" t="str">
        <f>IF($A10&lt;&gt;"", IF(SUMIF('Evidence střelců a nástřel'!$D$7:$D$107,$A10,'Evidence střelců a nástřel'!M$7:M$107) &gt; 0, SUMIF('Evidence střelců a nástřel'!$D$7:$D$107,$A10,'Evidence střelců a nástřel'!M$7:M$107),""),"")</f>
        <v/>
      </c>
      <c r="L10" s="12" t="str">
        <f>IF($A10&lt;&gt;"", IF(SUMIF('Evidence střelců a nástřel'!$D$7:$D$107,$A10,'Evidence střelců a nástřel'!N$7:N$107) &gt; 0, SUMIF('Evidence střelců a nástřel'!$D$7:$D$107,$A10,'Evidence střelců a nástřel'!N$7:N$107),""),"")</f>
        <v/>
      </c>
      <c r="M10" s="12" t="str">
        <f>IF($A10&lt;&gt;"", IF(SUMIF('Evidence střelců a nástřel'!$D$7:$D$107,$A10,'Evidence střelců a nástřel'!O$7:O$107) &gt; 0, SUMIF('Evidence střelců a nástřel'!$D$7:$D$107,$A10,'Evidence střelců a nástřel'!O$7:O$107),""),"")</f>
        <v/>
      </c>
      <c r="N10" s="23"/>
      <c r="O10" s="12" t="str">
        <f t="shared" si="0"/>
        <v/>
      </c>
      <c r="P10" s="12" t="str">
        <f>IF(AND(COUNT(D10:N10) &gt; 0, B10&lt;&gt;"MZ"), 'Pomocné pořadí družstva'!N10, "")</f>
        <v/>
      </c>
      <c r="Q10" s="12" t="str">
        <f>IF(A10&lt;&gt;"", COUNTIF('Evidence střelců a nástřel'!$D$7:$D$107,A10),"")</f>
        <v/>
      </c>
      <c r="R10" s="23"/>
      <c r="S10" t="str">
        <f>IF(AND($O10 &lt;&gt;"", 'Pomocné pořadí družstva'!$R10 &gt;1),  "Rozstřel: "&amp; ('Pomocné pořadí družstva'!$R10) &amp;" o " &amp; P10 &amp; ". - " &amp; ($P10 + 'Pomocné pořadí družstva'!$R10 - 1) &amp; ". místo","")</f>
        <v/>
      </c>
    </row>
    <row r="11" spans="1:19" x14ac:dyDescent="0.25">
      <c r="A11" s="12" t="str">
        <f>IF(A10&lt;&gt;"",IF(ISNUMBER(MATCH(A10+1,'Evidence střelců a nástřel'!$D$7:$D$107,0)),  INDEX('Evidence střelců a nástřel'!$D$7:$D$107,  MATCH(A10+1,'Evidence střelců a nástřel'!$D$7:$D$107,0)),""),"")</f>
        <v/>
      </c>
      <c r="B11" s="23"/>
      <c r="C11" s="20" t="str">
        <f xml:space="preserve"> IF(A11&lt;&gt;"", IF(R11&lt;&gt;"", R11 &amp; " ve složení ","") &amp; TRIM(INDEX('Evidence střelců a nástřel'!$V$7:$V$107, MATCH($A11, 'Evidence střelců a nástřel'!$D$7:$D$107,0))),"")</f>
        <v/>
      </c>
      <c r="D11" s="12" t="str">
        <f>IF($A11&lt;&gt;"", IF(SUMIF('Evidence střelců a nástřel'!$D$7:$D$107,$A11,'Evidence střelců a nástřel'!F$7:F$107) &gt; 0, SUMIF('Evidence střelců a nástřel'!$D$7:$D$107,$A11,'Evidence střelců a nástřel'!F$7:F$107),""),"")</f>
        <v/>
      </c>
      <c r="E11" s="12" t="str">
        <f>IF($A11&lt;&gt;"", IF(SUMIF('Evidence střelců a nástřel'!$D$7:$D$107,$A11,'Evidence střelců a nástřel'!G$7:G$107) &gt; 0, SUMIF('Evidence střelců a nástřel'!$D$7:$D$107,$A11,'Evidence střelců a nástřel'!G$7:G$107),""),"")</f>
        <v/>
      </c>
      <c r="F11" s="12" t="str">
        <f>IF($A11&lt;&gt;"", IF(SUMIF('Evidence střelců a nástřel'!$D$7:$D$107,$A11,'Evidence střelců a nástřel'!H$7:H$107) &gt; 0, SUMIF('Evidence střelců a nástřel'!$D$7:$D$107,$A11,'Evidence střelců a nástřel'!H$7:H$107),""),"")</f>
        <v/>
      </c>
      <c r="G11" s="12" t="str">
        <f>IF($A11&lt;&gt;"", IF(SUMIF('Evidence střelců a nástřel'!$D$7:$D$107,$A11,'Evidence střelců a nástřel'!I$7:I$107) &gt; 0, SUMIF('Evidence střelců a nástřel'!$D$7:$D$107,$A11,'Evidence střelců a nástřel'!I$7:I$107),""),"")</f>
        <v/>
      </c>
      <c r="H11" s="12" t="str">
        <f>IF($A11&lt;&gt;"", IF(SUMIF('Evidence střelců a nástřel'!$D$7:$D$107,$A11,'Evidence střelců a nástřel'!J$7:J$107) &gt; 0, SUMIF('Evidence střelců a nástřel'!$D$7:$D$107,$A11,'Evidence střelců a nástřel'!J$7:J$107),""),"")</f>
        <v/>
      </c>
      <c r="I11" s="12" t="str">
        <f>IF($A11&lt;&gt;"", IF(SUMIF('Evidence střelců a nástřel'!$D$7:$D$107,$A11,'Evidence střelců a nástřel'!K$7:K$107) &gt; 0, SUMIF('Evidence střelců a nástřel'!$D$7:$D$107,$A11,'Evidence střelců a nástřel'!K$7:K$107),""),"")</f>
        <v/>
      </c>
      <c r="J11" s="12" t="str">
        <f>IF($A11&lt;&gt;"", IF(SUMIF('Evidence střelců a nástřel'!$D$7:$D$107,$A11,'Evidence střelců a nástřel'!L$7:L$107) &gt; 0, SUMIF('Evidence střelců a nástřel'!$D$7:$D$107,$A11,'Evidence střelců a nástřel'!L$7:L$107),""),"")</f>
        <v/>
      </c>
      <c r="K11" s="12" t="str">
        <f>IF($A11&lt;&gt;"", IF(SUMIF('Evidence střelců a nástřel'!$D$7:$D$107,$A11,'Evidence střelců a nástřel'!M$7:M$107) &gt; 0, SUMIF('Evidence střelců a nástřel'!$D$7:$D$107,$A11,'Evidence střelců a nástřel'!M$7:M$107),""),"")</f>
        <v/>
      </c>
      <c r="L11" s="12" t="str">
        <f>IF($A11&lt;&gt;"", IF(SUMIF('Evidence střelců a nástřel'!$D$7:$D$107,$A11,'Evidence střelců a nástřel'!N$7:N$107) &gt; 0, SUMIF('Evidence střelců a nástřel'!$D$7:$D$107,$A11,'Evidence střelců a nástřel'!N$7:N$107),""),"")</f>
        <v/>
      </c>
      <c r="M11" s="12" t="str">
        <f>IF($A11&lt;&gt;"", IF(SUMIF('Evidence střelců a nástřel'!$D$7:$D$107,$A11,'Evidence střelců a nástřel'!O$7:O$107) &gt; 0, SUMIF('Evidence střelců a nástřel'!$D$7:$D$107,$A11,'Evidence střelců a nástřel'!O$7:O$107),""),"")</f>
        <v/>
      </c>
      <c r="N11" s="23"/>
      <c r="O11" s="12" t="str">
        <f t="shared" si="0"/>
        <v/>
      </c>
      <c r="P11" s="12" t="str">
        <f>IF(AND(COUNT(D11:N11) &gt; 0, B11&lt;&gt;"MZ"), 'Pomocné pořadí družstva'!N11, "")</f>
        <v/>
      </c>
      <c r="Q11" s="12" t="str">
        <f>IF(A11&lt;&gt;"", COUNTIF('Evidence střelců a nástřel'!$D$7:$D$107,A11),"")</f>
        <v/>
      </c>
      <c r="R11" s="23"/>
      <c r="S11" t="str">
        <f>IF(AND($O11 &lt;&gt;"", 'Pomocné pořadí družstva'!$R11 &gt;1),  "Rozstřel: "&amp; ('Pomocné pořadí družstva'!$R11) &amp;" o " &amp; P11 &amp; ". - " &amp; ($P11 + 'Pomocné pořadí družstva'!$R11 - 1) &amp; ". místo","")</f>
        <v/>
      </c>
    </row>
    <row r="12" spans="1:19" x14ac:dyDescent="0.25">
      <c r="A12" s="12" t="str">
        <f>IF(A11&lt;&gt;"",IF(ISNUMBER(MATCH(A11+1,'Evidence střelců a nástřel'!$D$7:$D$107,0)),  INDEX('Evidence střelců a nástřel'!$D$7:$D$107,  MATCH(A11+1,'Evidence střelců a nástřel'!$D$7:$D$107,0)),""),"")</f>
        <v/>
      </c>
      <c r="B12" s="23"/>
      <c r="C12" s="20" t="str">
        <f xml:space="preserve"> IF(A12&lt;&gt;"", IF(R12&lt;&gt;"", R12 &amp; " ve složení ","") &amp; TRIM(INDEX('Evidence střelců a nástřel'!$V$7:$V$107, MATCH($A12, 'Evidence střelců a nástřel'!$D$7:$D$107,0))),"")</f>
        <v/>
      </c>
      <c r="D12" s="12" t="str">
        <f>IF($A12&lt;&gt;"", IF(SUMIF('Evidence střelců a nástřel'!$D$7:$D$107,$A12,'Evidence střelců a nástřel'!F$7:F$107) &gt; 0, SUMIF('Evidence střelců a nástřel'!$D$7:$D$107,$A12,'Evidence střelců a nástřel'!F$7:F$107),""),"")</f>
        <v/>
      </c>
      <c r="E12" s="12" t="str">
        <f>IF($A12&lt;&gt;"", IF(SUMIF('Evidence střelců a nástřel'!$D$7:$D$107,$A12,'Evidence střelců a nástřel'!G$7:G$107) &gt; 0, SUMIF('Evidence střelců a nástřel'!$D$7:$D$107,$A12,'Evidence střelců a nástřel'!G$7:G$107),""),"")</f>
        <v/>
      </c>
      <c r="F12" s="12" t="str">
        <f>IF($A12&lt;&gt;"", IF(SUMIF('Evidence střelců a nástřel'!$D$7:$D$107,$A12,'Evidence střelců a nástřel'!H$7:H$107) &gt; 0, SUMIF('Evidence střelců a nástřel'!$D$7:$D$107,$A12,'Evidence střelců a nástřel'!H$7:H$107),""),"")</f>
        <v/>
      </c>
      <c r="G12" s="12" t="str">
        <f>IF($A12&lt;&gt;"", IF(SUMIF('Evidence střelců a nástřel'!$D$7:$D$107,$A12,'Evidence střelců a nástřel'!I$7:I$107) &gt; 0, SUMIF('Evidence střelců a nástřel'!$D$7:$D$107,$A12,'Evidence střelců a nástřel'!I$7:I$107),""),"")</f>
        <v/>
      </c>
      <c r="H12" s="12" t="str">
        <f>IF($A12&lt;&gt;"", IF(SUMIF('Evidence střelců a nástřel'!$D$7:$D$107,$A12,'Evidence střelců a nástřel'!J$7:J$107) &gt; 0, SUMIF('Evidence střelců a nástřel'!$D$7:$D$107,$A12,'Evidence střelců a nástřel'!J$7:J$107),""),"")</f>
        <v/>
      </c>
      <c r="I12" s="12" t="str">
        <f>IF($A12&lt;&gt;"", IF(SUMIF('Evidence střelců a nástřel'!$D$7:$D$107,$A12,'Evidence střelců a nástřel'!K$7:K$107) &gt; 0, SUMIF('Evidence střelců a nástřel'!$D$7:$D$107,$A12,'Evidence střelců a nástřel'!K$7:K$107),""),"")</f>
        <v/>
      </c>
      <c r="J12" s="12" t="str">
        <f>IF($A12&lt;&gt;"", IF(SUMIF('Evidence střelců a nástřel'!$D$7:$D$107,$A12,'Evidence střelců a nástřel'!L$7:L$107) &gt; 0, SUMIF('Evidence střelců a nástřel'!$D$7:$D$107,$A12,'Evidence střelců a nástřel'!L$7:L$107),""),"")</f>
        <v/>
      </c>
      <c r="K12" s="12" t="str">
        <f>IF($A12&lt;&gt;"", IF(SUMIF('Evidence střelců a nástřel'!$D$7:$D$107,$A12,'Evidence střelců a nástřel'!M$7:M$107) &gt; 0, SUMIF('Evidence střelců a nástřel'!$D$7:$D$107,$A12,'Evidence střelců a nástřel'!M$7:M$107),""),"")</f>
        <v/>
      </c>
      <c r="L12" s="12" t="str">
        <f>IF($A12&lt;&gt;"", IF(SUMIF('Evidence střelců a nástřel'!$D$7:$D$107,$A12,'Evidence střelců a nástřel'!N$7:N$107) &gt; 0, SUMIF('Evidence střelců a nástřel'!$D$7:$D$107,$A12,'Evidence střelců a nástřel'!N$7:N$107),""),"")</f>
        <v/>
      </c>
      <c r="M12" s="12" t="str">
        <f>IF($A12&lt;&gt;"", IF(SUMIF('Evidence střelců a nástřel'!$D$7:$D$107,$A12,'Evidence střelců a nástřel'!O$7:O$107) &gt; 0, SUMIF('Evidence střelců a nástřel'!$D$7:$D$107,$A12,'Evidence střelců a nástřel'!O$7:O$107),""),"")</f>
        <v/>
      </c>
      <c r="N12" s="23"/>
      <c r="O12" s="12" t="str">
        <f t="shared" si="0"/>
        <v/>
      </c>
      <c r="P12" s="12" t="str">
        <f>IF(AND(COUNT(D12:N12) &gt; 0, B12&lt;&gt;"MZ"), 'Pomocné pořadí družstva'!N12, "")</f>
        <v/>
      </c>
      <c r="Q12" s="12" t="str">
        <f>IF(A12&lt;&gt;"", COUNTIF('Evidence střelců a nástřel'!$D$7:$D$107,A12),"")</f>
        <v/>
      </c>
      <c r="R12" s="23"/>
      <c r="S12" t="str">
        <f>IF(AND($O12 &lt;&gt;"", 'Pomocné pořadí družstva'!$R12 &gt;1),  "Rozstřel: "&amp; ('Pomocné pořadí družstva'!$R12) &amp;" o " &amp; P12 &amp; ". - " &amp; ($P12 + 'Pomocné pořadí družstva'!$R12 - 1) &amp; ". místo","")</f>
        <v/>
      </c>
    </row>
    <row r="13" spans="1:19" x14ac:dyDescent="0.25">
      <c r="A13" s="12" t="str">
        <f>IF(A12&lt;&gt;"",IF(ISNUMBER(MATCH(A12+1,'Evidence střelců a nástřel'!$D$7:$D$107,0)),  INDEX('Evidence střelců a nástřel'!$D$7:$D$107,  MATCH(A12+1,'Evidence střelců a nástřel'!$D$7:$D$107,0)),""),"")</f>
        <v/>
      </c>
      <c r="B13" s="23"/>
      <c r="C13" s="20" t="str">
        <f xml:space="preserve"> IF(A13&lt;&gt;"", IF(R13&lt;&gt;"", R13 &amp; " ve složení ","") &amp; TRIM(INDEX('Evidence střelců a nástřel'!$V$7:$V$107, MATCH($A13, 'Evidence střelců a nástřel'!$D$7:$D$107,0))),"")</f>
        <v/>
      </c>
      <c r="D13" s="12" t="str">
        <f>IF($A13&lt;&gt;"", IF(SUMIF('Evidence střelců a nástřel'!$D$7:$D$107,$A13,'Evidence střelců a nástřel'!F$7:F$107) &gt; 0, SUMIF('Evidence střelců a nástřel'!$D$7:$D$107,$A13,'Evidence střelců a nástřel'!F$7:F$107),""),"")</f>
        <v/>
      </c>
      <c r="E13" s="12" t="str">
        <f>IF($A13&lt;&gt;"", IF(SUMIF('Evidence střelců a nástřel'!$D$7:$D$107,$A13,'Evidence střelců a nástřel'!G$7:G$107) &gt; 0, SUMIF('Evidence střelců a nástřel'!$D$7:$D$107,$A13,'Evidence střelců a nástřel'!G$7:G$107),""),"")</f>
        <v/>
      </c>
      <c r="F13" s="12" t="str">
        <f>IF($A13&lt;&gt;"", IF(SUMIF('Evidence střelců a nástřel'!$D$7:$D$107,$A13,'Evidence střelců a nástřel'!H$7:H$107) &gt; 0, SUMIF('Evidence střelců a nástřel'!$D$7:$D$107,$A13,'Evidence střelců a nástřel'!H$7:H$107),""),"")</f>
        <v/>
      </c>
      <c r="G13" s="12" t="str">
        <f>IF($A13&lt;&gt;"", IF(SUMIF('Evidence střelců a nástřel'!$D$7:$D$107,$A13,'Evidence střelců a nástřel'!I$7:I$107) &gt; 0, SUMIF('Evidence střelců a nástřel'!$D$7:$D$107,$A13,'Evidence střelců a nástřel'!I$7:I$107),""),"")</f>
        <v/>
      </c>
      <c r="H13" s="12" t="str">
        <f>IF($A13&lt;&gt;"", IF(SUMIF('Evidence střelců a nástřel'!$D$7:$D$107,$A13,'Evidence střelců a nástřel'!J$7:J$107) &gt; 0, SUMIF('Evidence střelců a nástřel'!$D$7:$D$107,$A13,'Evidence střelců a nástřel'!J$7:J$107),""),"")</f>
        <v/>
      </c>
      <c r="I13" s="12" t="str">
        <f>IF($A13&lt;&gt;"", IF(SUMIF('Evidence střelců a nástřel'!$D$7:$D$107,$A13,'Evidence střelců a nástřel'!K$7:K$107) &gt; 0, SUMIF('Evidence střelců a nástřel'!$D$7:$D$107,$A13,'Evidence střelců a nástřel'!K$7:K$107),""),"")</f>
        <v/>
      </c>
      <c r="J13" s="12" t="str">
        <f>IF($A13&lt;&gt;"", IF(SUMIF('Evidence střelců a nástřel'!$D$7:$D$107,$A13,'Evidence střelců a nástřel'!L$7:L$107) &gt; 0, SUMIF('Evidence střelců a nástřel'!$D$7:$D$107,$A13,'Evidence střelců a nástřel'!L$7:L$107),""),"")</f>
        <v/>
      </c>
      <c r="K13" s="12" t="str">
        <f>IF($A13&lt;&gt;"", IF(SUMIF('Evidence střelců a nástřel'!$D$7:$D$107,$A13,'Evidence střelců a nástřel'!M$7:M$107) &gt; 0, SUMIF('Evidence střelců a nástřel'!$D$7:$D$107,$A13,'Evidence střelců a nástřel'!M$7:M$107),""),"")</f>
        <v/>
      </c>
      <c r="L13" s="12" t="str">
        <f>IF($A13&lt;&gt;"", IF(SUMIF('Evidence střelců a nástřel'!$D$7:$D$107,$A13,'Evidence střelců a nástřel'!N$7:N$107) &gt; 0, SUMIF('Evidence střelců a nástřel'!$D$7:$D$107,$A13,'Evidence střelců a nástřel'!N$7:N$107),""),"")</f>
        <v/>
      </c>
      <c r="M13" s="12" t="str">
        <f>IF($A13&lt;&gt;"", IF(SUMIF('Evidence střelců a nástřel'!$D$7:$D$107,$A13,'Evidence střelců a nástřel'!O$7:O$107) &gt; 0, SUMIF('Evidence střelců a nástřel'!$D$7:$D$107,$A13,'Evidence střelců a nástřel'!O$7:O$107),""),"")</f>
        <v/>
      </c>
      <c r="N13" s="23"/>
      <c r="O13" s="12" t="str">
        <f t="shared" si="0"/>
        <v/>
      </c>
      <c r="P13" s="12" t="str">
        <f>IF(AND(COUNT(D13:N13) &gt; 0, B13&lt;&gt;"MZ"), 'Pomocné pořadí družstva'!N13, "")</f>
        <v/>
      </c>
      <c r="Q13" s="12" t="str">
        <f>IF(A13&lt;&gt;"", COUNTIF('Evidence střelců a nástřel'!$D$7:$D$107,A13),"")</f>
        <v/>
      </c>
      <c r="R13" s="23"/>
      <c r="S13" t="str">
        <f>IF(AND($O13 &lt;&gt;"", 'Pomocné pořadí družstva'!$R13 &gt;1),  "Rozstřel: "&amp; ('Pomocné pořadí družstva'!$R13) &amp;" o " &amp; P13 &amp; ". - " &amp; ($P13 + 'Pomocné pořadí družstva'!$R13 - 1) &amp; ". místo","")</f>
        <v/>
      </c>
    </row>
    <row r="14" spans="1:19" x14ac:dyDescent="0.25">
      <c r="A14" s="12" t="str">
        <f>IF(A13&lt;&gt;"",IF(ISNUMBER(MATCH(A13+1,'Evidence střelců a nástřel'!$D$7:$D$107,0)),  INDEX('Evidence střelců a nástřel'!$D$7:$D$107,  MATCH(A13+1,'Evidence střelců a nástřel'!$D$7:$D$107,0)),""),"")</f>
        <v/>
      </c>
      <c r="B14" s="23"/>
      <c r="C14" s="20" t="str">
        <f xml:space="preserve"> IF(A14&lt;&gt;"", IF(R14&lt;&gt;"", R14 &amp; " ve složení ","") &amp; TRIM(INDEX('Evidence střelců a nástřel'!$V$7:$V$107, MATCH($A14, 'Evidence střelců a nástřel'!$D$7:$D$107,0))),"")</f>
        <v/>
      </c>
      <c r="D14" s="12" t="str">
        <f>IF($A14&lt;&gt;"", IF(SUMIF('Evidence střelců a nástřel'!$D$7:$D$107,$A14,'Evidence střelců a nástřel'!F$7:F$107) &gt; 0, SUMIF('Evidence střelců a nástřel'!$D$7:$D$107,$A14,'Evidence střelců a nástřel'!F$7:F$107),""),"")</f>
        <v/>
      </c>
      <c r="E14" s="12" t="str">
        <f>IF($A14&lt;&gt;"", IF(SUMIF('Evidence střelců a nástřel'!$D$7:$D$107,$A14,'Evidence střelců a nástřel'!G$7:G$107) &gt; 0, SUMIF('Evidence střelců a nástřel'!$D$7:$D$107,$A14,'Evidence střelců a nástřel'!G$7:G$107),""),"")</f>
        <v/>
      </c>
      <c r="F14" s="12" t="str">
        <f>IF($A14&lt;&gt;"", IF(SUMIF('Evidence střelců a nástřel'!$D$7:$D$107,$A14,'Evidence střelců a nástřel'!H$7:H$107) &gt; 0, SUMIF('Evidence střelců a nástřel'!$D$7:$D$107,$A14,'Evidence střelců a nástřel'!H$7:H$107),""),"")</f>
        <v/>
      </c>
      <c r="G14" s="12" t="str">
        <f>IF($A14&lt;&gt;"", IF(SUMIF('Evidence střelců a nástřel'!$D$7:$D$107,$A14,'Evidence střelců a nástřel'!I$7:I$107) &gt; 0, SUMIF('Evidence střelců a nástřel'!$D$7:$D$107,$A14,'Evidence střelců a nástřel'!I$7:I$107),""),"")</f>
        <v/>
      </c>
      <c r="H14" s="12" t="str">
        <f>IF($A14&lt;&gt;"", IF(SUMIF('Evidence střelců a nástřel'!$D$7:$D$107,$A14,'Evidence střelců a nástřel'!J$7:J$107) &gt; 0, SUMIF('Evidence střelců a nástřel'!$D$7:$D$107,$A14,'Evidence střelců a nástřel'!J$7:J$107),""),"")</f>
        <v/>
      </c>
      <c r="I14" s="12" t="str">
        <f>IF($A14&lt;&gt;"", IF(SUMIF('Evidence střelců a nástřel'!$D$7:$D$107,$A14,'Evidence střelců a nástřel'!K$7:K$107) &gt; 0, SUMIF('Evidence střelců a nástřel'!$D$7:$D$107,$A14,'Evidence střelců a nástřel'!K$7:K$107),""),"")</f>
        <v/>
      </c>
      <c r="J14" s="12" t="str">
        <f>IF($A14&lt;&gt;"", IF(SUMIF('Evidence střelců a nástřel'!$D$7:$D$107,$A14,'Evidence střelců a nástřel'!L$7:L$107) &gt; 0, SUMIF('Evidence střelců a nástřel'!$D$7:$D$107,$A14,'Evidence střelců a nástřel'!L$7:L$107),""),"")</f>
        <v/>
      </c>
      <c r="K14" s="12" t="str">
        <f>IF($A14&lt;&gt;"", IF(SUMIF('Evidence střelců a nástřel'!$D$7:$D$107,$A14,'Evidence střelců a nástřel'!M$7:M$107) &gt; 0, SUMIF('Evidence střelců a nástřel'!$D$7:$D$107,$A14,'Evidence střelců a nástřel'!M$7:M$107),""),"")</f>
        <v/>
      </c>
      <c r="L14" s="12" t="str">
        <f>IF($A14&lt;&gt;"", IF(SUMIF('Evidence střelců a nástřel'!$D$7:$D$107,$A14,'Evidence střelců a nástřel'!N$7:N$107) &gt; 0, SUMIF('Evidence střelců a nástřel'!$D$7:$D$107,$A14,'Evidence střelců a nástřel'!N$7:N$107),""),"")</f>
        <v/>
      </c>
      <c r="M14" s="12" t="str">
        <f>IF($A14&lt;&gt;"", IF(SUMIF('Evidence střelců a nástřel'!$D$7:$D$107,$A14,'Evidence střelců a nástřel'!O$7:O$107) &gt; 0, SUMIF('Evidence střelců a nástřel'!$D$7:$D$107,$A14,'Evidence střelců a nástřel'!O$7:O$107),""),"")</f>
        <v/>
      </c>
      <c r="N14" s="23"/>
      <c r="O14" s="12" t="str">
        <f t="shared" si="0"/>
        <v/>
      </c>
      <c r="P14" s="12" t="str">
        <f>IF(AND(COUNT(D14:N14) &gt; 0, B14&lt;&gt;"MZ"), 'Pomocné pořadí družstva'!N14, "")</f>
        <v/>
      </c>
      <c r="Q14" s="12" t="str">
        <f>IF(A14&lt;&gt;"", COUNTIF('Evidence střelců a nástřel'!$D$7:$D$107,A14),"")</f>
        <v/>
      </c>
      <c r="R14" s="23"/>
      <c r="S14" t="str">
        <f>IF(AND($O14 &lt;&gt;"", 'Pomocné pořadí družstva'!$R14 &gt;1),  "Rozstřel: "&amp; ('Pomocné pořadí družstva'!$R14) &amp;" o " &amp; P14 &amp; ". - " &amp; ($P14 + 'Pomocné pořadí družstva'!$R14 - 1) &amp; ". místo","")</f>
        <v/>
      </c>
    </row>
    <row r="15" spans="1:19" x14ac:dyDescent="0.25">
      <c r="A15" s="12" t="str">
        <f>IF(A14&lt;&gt;"",IF(ISNUMBER(MATCH(A14+1,'Evidence střelců a nástřel'!$D$7:$D$107,0)),  INDEX('Evidence střelců a nástřel'!$D$7:$D$107,  MATCH(A14+1,'Evidence střelců a nástřel'!$D$7:$D$107,0)),""),"")</f>
        <v/>
      </c>
      <c r="B15" s="23"/>
      <c r="C15" s="20" t="str">
        <f xml:space="preserve"> IF(A15&lt;&gt;"", IF(R15&lt;&gt;"", R15 &amp; " ve složení ","") &amp; TRIM(INDEX('Evidence střelců a nástřel'!$V$7:$V$107, MATCH($A15, 'Evidence střelců a nástřel'!$D$7:$D$107,0))),"")</f>
        <v/>
      </c>
      <c r="D15" s="12" t="str">
        <f>IF($A15&lt;&gt;"", IF(SUMIF('Evidence střelců a nástřel'!$D$7:$D$107,$A15,'Evidence střelců a nástřel'!F$7:F$107) &gt; 0, SUMIF('Evidence střelců a nástřel'!$D$7:$D$107,$A15,'Evidence střelců a nástřel'!F$7:F$107),""),"")</f>
        <v/>
      </c>
      <c r="E15" s="12" t="str">
        <f>IF($A15&lt;&gt;"", IF(SUMIF('Evidence střelců a nástřel'!$D$7:$D$107,$A15,'Evidence střelců a nástřel'!G$7:G$107) &gt; 0, SUMIF('Evidence střelců a nástřel'!$D$7:$D$107,$A15,'Evidence střelců a nástřel'!G$7:G$107),""),"")</f>
        <v/>
      </c>
      <c r="F15" s="12" t="str">
        <f>IF($A15&lt;&gt;"", IF(SUMIF('Evidence střelců a nástřel'!$D$7:$D$107,$A15,'Evidence střelců a nástřel'!H$7:H$107) &gt; 0, SUMIF('Evidence střelců a nástřel'!$D$7:$D$107,$A15,'Evidence střelců a nástřel'!H$7:H$107),""),"")</f>
        <v/>
      </c>
      <c r="G15" s="12" t="str">
        <f>IF($A15&lt;&gt;"", IF(SUMIF('Evidence střelců a nástřel'!$D$7:$D$107,$A15,'Evidence střelců a nástřel'!I$7:I$107) &gt; 0, SUMIF('Evidence střelců a nástřel'!$D$7:$D$107,$A15,'Evidence střelců a nástřel'!I$7:I$107),""),"")</f>
        <v/>
      </c>
      <c r="H15" s="12" t="str">
        <f>IF($A15&lt;&gt;"", IF(SUMIF('Evidence střelců a nástřel'!$D$7:$D$107,$A15,'Evidence střelců a nástřel'!J$7:J$107) &gt; 0, SUMIF('Evidence střelců a nástřel'!$D$7:$D$107,$A15,'Evidence střelců a nástřel'!J$7:J$107),""),"")</f>
        <v/>
      </c>
      <c r="I15" s="12" t="str">
        <f>IF($A15&lt;&gt;"", IF(SUMIF('Evidence střelců a nástřel'!$D$7:$D$107,$A15,'Evidence střelců a nástřel'!K$7:K$107) &gt; 0, SUMIF('Evidence střelců a nástřel'!$D$7:$D$107,$A15,'Evidence střelců a nástřel'!K$7:K$107),""),"")</f>
        <v/>
      </c>
      <c r="J15" s="12" t="str">
        <f>IF($A15&lt;&gt;"", IF(SUMIF('Evidence střelců a nástřel'!$D$7:$D$107,$A15,'Evidence střelců a nástřel'!L$7:L$107) &gt; 0, SUMIF('Evidence střelců a nástřel'!$D$7:$D$107,$A15,'Evidence střelců a nástřel'!L$7:L$107),""),"")</f>
        <v/>
      </c>
      <c r="K15" s="12" t="str">
        <f>IF($A15&lt;&gt;"", IF(SUMIF('Evidence střelců a nástřel'!$D$7:$D$107,$A15,'Evidence střelců a nástřel'!M$7:M$107) &gt; 0, SUMIF('Evidence střelců a nástřel'!$D$7:$D$107,$A15,'Evidence střelců a nástřel'!M$7:M$107),""),"")</f>
        <v/>
      </c>
      <c r="L15" s="12" t="str">
        <f>IF($A15&lt;&gt;"", IF(SUMIF('Evidence střelců a nástřel'!$D$7:$D$107,$A15,'Evidence střelců a nástřel'!N$7:N$107) &gt; 0, SUMIF('Evidence střelců a nástřel'!$D$7:$D$107,$A15,'Evidence střelců a nástřel'!N$7:N$107),""),"")</f>
        <v/>
      </c>
      <c r="M15" s="12" t="str">
        <f>IF($A15&lt;&gt;"", IF(SUMIF('Evidence střelců a nástřel'!$D$7:$D$107,$A15,'Evidence střelců a nástřel'!O$7:O$107) &gt; 0, SUMIF('Evidence střelců a nástřel'!$D$7:$D$107,$A15,'Evidence střelců a nástřel'!O$7:O$107),""),"")</f>
        <v/>
      </c>
      <c r="N15" s="23"/>
      <c r="O15" s="12" t="str">
        <f t="shared" si="0"/>
        <v/>
      </c>
      <c r="P15" s="12" t="str">
        <f>IF(AND(COUNT(D15:N15) &gt; 0, B15&lt;&gt;"MZ"), 'Pomocné pořadí družstva'!N15, "")</f>
        <v/>
      </c>
      <c r="Q15" s="12" t="str">
        <f>IF(A15&lt;&gt;"", COUNTIF('Evidence střelců a nástřel'!$D$7:$D$107,A15),"")</f>
        <v/>
      </c>
      <c r="R15" s="23"/>
      <c r="S15" t="str">
        <f>IF(AND($O15 &lt;&gt;"", 'Pomocné pořadí družstva'!$R15 &gt;1),  "Rozstřel: "&amp; ('Pomocné pořadí družstva'!$R15) &amp;" o " &amp; P15 &amp; ". - " &amp; ($P15 + 'Pomocné pořadí družstva'!$R15 - 1) &amp; ". místo","")</f>
        <v/>
      </c>
    </row>
    <row r="16" spans="1:19" x14ac:dyDescent="0.25">
      <c r="A16" s="12" t="str">
        <f>IF(A15&lt;&gt;"",IF(ISNUMBER(MATCH(A15+1,'Evidence střelců a nástřel'!$D$7:$D$107,0)),  INDEX('Evidence střelců a nástřel'!$D$7:$D$107,  MATCH(A15+1,'Evidence střelců a nástřel'!$D$7:$D$107,0)),""),"")</f>
        <v/>
      </c>
      <c r="B16" s="23"/>
      <c r="C16" s="20" t="str">
        <f xml:space="preserve"> IF(A16&lt;&gt;"", IF(R16&lt;&gt;"", R16 &amp; " ve složení ","") &amp; TRIM(INDEX('Evidence střelců a nástřel'!$V$7:$V$107, MATCH($A16, 'Evidence střelců a nástřel'!$D$7:$D$107,0))),"")</f>
        <v/>
      </c>
      <c r="D16" s="12" t="str">
        <f>IF($A16&lt;&gt;"", IF(SUMIF('Evidence střelců a nástřel'!$D$7:$D$107,$A16,'Evidence střelců a nástřel'!F$7:F$107) &gt; 0, SUMIF('Evidence střelců a nástřel'!$D$7:$D$107,$A16,'Evidence střelců a nástřel'!F$7:F$107),""),"")</f>
        <v/>
      </c>
      <c r="E16" s="12" t="str">
        <f>IF($A16&lt;&gt;"", IF(SUMIF('Evidence střelců a nástřel'!$D$7:$D$107,$A16,'Evidence střelců a nástřel'!G$7:G$107) &gt; 0, SUMIF('Evidence střelců a nástřel'!$D$7:$D$107,$A16,'Evidence střelců a nástřel'!G$7:G$107),""),"")</f>
        <v/>
      </c>
      <c r="F16" s="12" t="str">
        <f>IF($A16&lt;&gt;"", IF(SUMIF('Evidence střelců a nástřel'!$D$7:$D$107,$A16,'Evidence střelců a nástřel'!H$7:H$107) &gt; 0, SUMIF('Evidence střelců a nástřel'!$D$7:$D$107,$A16,'Evidence střelců a nástřel'!H$7:H$107),""),"")</f>
        <v/>
      </c>
      <c r="G16" s="12" t="str">
        <f>IF($A16&lt;&gt;"", IF(SUMIF('Evidence střelců a nástřel'!$D$7:$D$107,$A16,'Evidence střelců a nástřel'!I$7:I$107) &gt; 0, SUMIF('Evidence střelců a nástřel'!$D$7:$D$107,$A16,'Evidence střelců a nástřel'!I$7:I$107),""),"")</f>
        <v/>
      </c>
      <c r="H16" s="12" t="str">
        <f>IF($A16&lt;&gt;"", IF(SUMIF('Evidence střelců a nástřel'!$D$7:$D$107,$A16,'Evidence střelců a nástřel'!J$7:J$107) &gt; 0, SUMIF('Evidence střelců a nástřel'!$D$7:$D$107,$A16,'Evidence střelců a nástřel'!J$7:J$107),""),"")</f>
        <v/>
      </c>
      <c r="I16" s="12" t="str">
        <f>IF($A16&lt;&gt;"", IF(SUMIF('Evidence střelců a nástřel'!$D$7:$D$107,$A16,'Evidence střelců a nástřel'!K$7:K$107) &gt; 0, SUMIF('Evidence střelců a nástřel'!$D$7:$D$107,$A16,'Evidence střelců a nástřel'!K$7:K$107),""),"")</f>
        <v/>
      </c>
      <c r="J16" s="12" t="str">
        <f>IF($A16&lt;&gt;"", IF(SUMIF('Evidence střelců a nástřel'!$D$7:$D$107,$A16,'Evidence střelců a nástřel'!L$7:L$107) &gt; 0, SUMIF('Evidence střelců a nástřel'!$D$7:$D$107,$A16,'Evidence střelců a nástřel'!L$7:L$107),""),"")</f>
        <v/>
      </c>
      <c r="K16" s="12" t="str">
        <f>IF($A16&lt;&gt;"", IF(SUMIF('Evidence střelců a nástřel'!$D$7:$D$107,$A16,'Evidence střelců a nástřel'!M$7:M$107) &gt; 0, SUMIF('Evidence střelců a nástřel'!$D$7:$D$107,$A16,'Evidence střelců a nástřel'!M$7:M$107),""),"")</f>
        <v/>
      </c>
      <c r="L16" s="12" t="str">
        <f>IF($A16&lt;&gt;"", IF(SUMIF('Evidence střelců a nástřel'!$D$7:$D$107,$A16,'Evidence střelců a nástřel'!N$7:N$107) &gt; 0, SUMIF('Evidence střelců a nástřel'!$D$7:$D$107,$A16,'Evidence střelců a nástřel'!N$7:N$107),""),"")</f>
        <v/>
      </c>
      <c r="M16" s="12" t="str">
        <f>IF($A16&lt;&gt;"", IF(SUMIF('Evidence střelců a nástřel'!$D$7:$D$107,$A16,'Evidence střelců a nástřel'!O$7:O$107) &gt; 0, SUMIF('Evidence střelců a nástřel'!$D$7:$D$107,$A16,'Evidence střelců a nástřel'!O$7:O$107),""),"")</f>
        <v/>
      </c>
      <c r="N16" s="23"/>
      <c r="O16" s="12" t="str">
        <f t="shared" si="0"/>
        <v/>
      </c>
      <c r="P16" s="12" t="str">
        <f>IF(AND(COUNT(D16:N16) &gt; 0, B16&lt;&gt;"MZ"), 'Pomocné pořadí družstva'!N16, "")</f>
        <v/>
      </c>
      <c r="Q16" s="12" t="str">
        <f>IF(A16&lt;&gt;"", COUNTIF('Evidence střelců a nástřel'!$D$7:$D$107,A16),"")</f>
        <v/>
      </c>
      <c r="R16" s="23"/>
      <c r="S16" t="str">
        <f>IF(AND($O16 &lt;&gt;"", 'Pomocné pořadí družstva'!$R16 &gt;1),  "Rozstřel: "&amp; ('Pomocné pořadí družstva'!$R16) &amp;" o " &amp; P16 &amp; ". - " &amp; ($P16 + 'Pomocné pořadí družstva'!$R16 - 1) &amp; ". místo","")</f>
        <v/>
      </c>
    </row>
    <row r="17" spans="1:19" x14ac:dyDescent="0.25">
      <c r="A17" s="12" t="str">
        <f>IF(A16&lt;&gt;"",IF(ISNUMBER(MATCH(A16+1,'Evidence střelců a nástřel'!$D$7:$D$107,0)),  INDEX('Evidence střelců a nástřel'!$D$7:$D$107,  MATCH(A16+1,'Evidence střelců a nástřel'!$D$7:$D$107,0)),""),"")</f>
        <v/>
      </c>
      <c r="B17" s="23"/>
      <c r="C17" s="20" t="str">
        <f xml:space="preserve"> IF(A17&lt;&gt;"", IF(R17&lt;&gt;"", R17 &amp; " ve složení ","") &amp; TRIM(INDEX('Evidence střelců a nástřel'!$V$7:$V$107, MATCH($A17, 'Evidence střelců a nástřel'!$D$7:$D$107,0))),"")</f>
        <v/>
      </c>
      <c r="D17" s="12" t="str">
        <f>IF($A17&lt;&gt;"", IF(SUMIF('Evidence střelců a nástřel'!$D$7:$D$107,$A17,'Evidence střelců a nástřel'!F$7:F$107) &gt; 0, SUMIF('Evidence střelců a nástřel'!$D$7:$D$107,$A17,'Evidence střelců a nástřel'!F$7:F$107),""),"")</f>
        <v/>
      </c>
      <c r="E17" s="12" t="str">
        <f>IF($A17&lt;&gt;"", IF(SUMIF('Evidence střelců a nástřel'!$D$7:$D$107,$A17,'Evidence střelců a nástřel'!G$7:G$107) &gt; 0, SUMIF('Evidence střelců a nástřel'!$D$7:$D$107,$A17,'Evidence střelců a nástřel'!G$7:G$107),""),"")</f>
        <v/>
      </c>
      <c r="F17" s="12" t="str">
        <f>IF($A17&lt;&gt;"", IF(SUMIF('Evidence střelců a nástřel'!$D$7:$D$107,$A17,'Evidence střelců a nástřel'!H$7:H$107) &gt; 0, SUMIF('Evidence střelců a nástřel'!$D$7:$D$107,$A17,'Evidence střelců a nástřel'!H$7:H$107),""),"")</f>
        <v/>
      </c>
      <c r="G17" s="12" t="str">
        <f>IF($A17&lt;&gt;"", IF(SUMIF('Evidence střelců a nástřel'!$D$7:$D$107,$A17,'Evidence střelců a nástřel'!I$7:I$107) &gt; 0, SUMIF('Evidence střelců a nástřel'!$D$7:$D$107,$A17,'Evidence střelců a nástřel'!I$7:I$107),""),"")</f>
        <v/>
      </c>
      <c r="H17" s="12" t="str">
        <f>IF($A17&lt;&gt;"", IF(SUMIF('Evidence střelců a nástřel'!$D$7:$D$107,$A17,'Evidence střelců a nástřel'!J$7:J$107) &gt; 0, SUMIF('Evidence střelců a nástřel'!$D$7:$D$107,$A17,'Evidence střelců a nástřel'!J$7:J$107),""),"")</f>
        <v/>
      </c>
      <c r="I17" s="12" t="str">
        <f>IF($A17&lt;&gt;"", IF(SUMIF('Evidence střelců a nástřel'!$D$7:$D$107,$A17,'Evidence střelců a nástřel'!K$7:K$107) &gt; 0, SUMIF('Evidence střelců a nástřel'!$D$7:$D$107,$A17,'Evidence střelců a nástřel'!K$7:K$107),""),"")</f>
        <v/>
      </c>
      <c r="J17" s="12" t="str">
        <f>IF($A17&lt;&gt;"", IF(SUMIF('Evidence střelců a nástřel'!$D$7:$D$107,$A17,'Evidence střelců a nástřel'!L$7:L$107) &gt; 0, SUMIF('Evidence střelců a nástřel'!$D$7:$D$107,$A17,'Evidence střelců a nástřel'!L$7:L$107),""),"")</f>
        <v/>
      </c>
      <c r="K17" s="12" t="str">
        <f>IF($A17&lt;&gt;"", IF(SUMIF('Evidence střelců a nástřel'!$D$7:$D$107,$A17,'Evidence střelců a nástřel'!M$7:M$107) &gt; 0, SUMIF('Evidence střelců a nástřel'!$D$7:$D$107,$A17,'Evidence střelců a nástřel'!M$7:M$107),""),"")</f>
        <v/>
      </c>
      <c r="L17" s="12" t="str">
        <f>IF($A17&lt;&gt;"", IF(SUMIF('Evidence střelců a nástřel'!$D$7:$D$107,$A17,'Evidence střelců a nástřel'!N$7:N$107) &gt; 0, SUMIF('Evidence střelců a nástřel'!$D$7:$D$107,$A17,'Evidence střelců a nástřel'!N$7:N$107),""),"")</f>
        <v/>
      </c>
      <c r="M17" s="12" t="str">
        <f>IF($A17&lt;&gt;"", IF(SUMIF('Evidence střelců a nástřel'!$D$7:$D$107,$A17,'Evidence střelců a nástřel'!O$7:O$107) &gt; 0, SUMIF('Evidence střelců a nástřel'!$D$7:$D$107,$A17,'Evidence střelců a nástřel'!O$7:O$107),""),"")</f>
        <v/>
      </c>
      <c r="N17" s="23"/>
      <c r="O17" s="12" t="str">
        <f t="shared" si="0"/>
        <v/>
      </c>
      <c r="P17" s="12" t="str">
        <f>IF(AND(COUNT(D17:N17) &gt; 0, B17&lt;&gt;"MZ"), 'Pomocné pořadí družstva'!N17, "")</f>
        <v/>
      </c>
      <c r="Q17" s="12" t="str">
        <f>IF(A17&lt;&gt;"", COUNTIF('Evidence střelců a nástřel'!$D$7:$D$107,A17),"")</f>
        <v/>
      </c>
      <c r="R17" s="23"/>
      <c r="S17" t="str">
        <f>IF(AND($O17 &lt;&gt;"", 'Pomocné pořadí družstva'!$R17 &gt;1),  "Rozstřel: "&amp; ('Pomocné pořadí družstva'!$R17) &amp;" o " &amp; P17 &amp; ". - " &amp; ($P17 + 'Pomocné pořadí družstva'!$R17 - 1) &amp; ". místo","")</f>
        <v/>
      </c>
    </row>
    <row r="18" spans="1:19" x14ac:dyDescent="0.25">
      <c r="A18" s="12" t="str">
        <f>IF(A17&lt;&gt;"",IF(ISNUMBER(MATCH(A17+1,'Evidence střelců a nástřel'!$D$7:$D$107,0)),  INDEX('Evidence střelců a nástřel'!$D$7:$D$107,  MATCH(A17+1,'Evidence střelců a nástřel'!$D$7:$D$107,0)),""),"")</f>
        <v/>
      </c>
      <c r="B18" s="23"/>
      <c r="C18" s="20" t="str">
        <f xml:space="preserve"> IF(A18&lt;&gt;"", IF(R18&lt;&gt;"", R18 &amp; " ve složení ","") &amp; TRIM(INDEX('Evidence střelců a nástřel'!$V$7:$V$107, MATCH($A18, 'Evidence střelců a nástřel'!$D$7:$D$107,0))),"")</f>
        <v/>
      </c>
      <c r="D18" s="12" t="str">
        <f>IF($A18&lt;&gt;"", IF(SUMIF('Evidence střelců a nástřel'!$D$7:$D$107,$A18,'Evidence střelců a nástřel'!F$7:F$107) &gt; 0, SUMIF('Evidence střelců a nástřel'!$D$7:$D$107,$A18,'Evidence střelců a nástřel'!F$7:F$107),""),"")</f>
        <v/>
      </c>
      <c r="E18" s="12" t="str">
        <f>IF($A18&lt;&gt;"", IF(SUMIF('Evidence střelců a nástřel'!$D$7:$D$107,$A18,'Evidence střelců a nástřel'!G$7:G$107) &gt; 0, SUMIF('Evidence střelců a nástřel'!$D$7:$D$107,$A18,'Evidence střelců a nástřel'!G$7:G$107),""),"")</f>
        <v/>
      </c>
      <c r="F18" s="12" t="str">
        <f>IF($A18&lt;&gt;"", IF(SUMIF('Evidence střelců a nástřel'!$D$7:$D$107,$A18,'Evidence střelců a nástřel'!H$7:H$107) &gt; 0, SUMIF('Evidence střelců a nástřel'!$D$7:$D$107,$A18,'Evidence střelců a nástřel'!H$7:H$107),""),"")</f>
        <v/>
      </c>
      <c r="G18" s="12" t="str">
        <f>IF($A18&lt;&gt;"", IF(SUMIF('Evidence střelců a nástřel'!$D$7:$D$107,$A18,'Evidence střelců a nástřel'!I$7:I$107) &gt; 0, SUMIF('Evidence střelců a nástřel'!$D$7:$D$107,$A18,'Evidence střelců a nástřel'!I$7:I$107),""),"")</f>
        <v/>
      </c>
      <c r="H18" s="12" t="str">
        <f>IF($A18&lt;&gt;"", IF(SUMIF('Evidence střelců a nástřel'!$D$7:$D$107,$A18,'Evidence střelců a nástřel'!J$7:J$107) &gt; 0, SUMIF('Evidence střelců a nástřel'!$D$7:$D$107,$A18,'Evidence střelců a nástřel'!J$7:J$107),""),"")</f>
        <v/>
      </c>
      <c r="I18" s="12" t="str">
        <f>IF($A18&lt;&gt;"", IF(SUMIF('Evidence střelců a nástřel'!$D$7:$D$107,$A18,'Evidence střelců a nástřel'!K$7:K$107) &gt; 0, SUMIF('Evidence střelců a nástřel'!$D$7:$D$107,$A18,'Evidence střelců a nástřel'!K$7:K$107),""),"")</f>
        <v/>
      </c>
      <c r="J18" s="12" t="str">
        <f>IF($A18&lt;&gt;"", IF(SUMIF('Evidence střelců a nástřel'!$D$7:$D$107,$A18,'Evidence střelců a nástřel'!L$7:L$107) &gt; 0, SUMIF('Evidence střelců a nástřel'!$D$7:$D$107,$A18,'Evidence střelců a nástřel'!L$7:L$107),""),"")</f>
        <v/>
      </c>
      <c r="K18" s="12" t="str">
        <f>IF($A18&lt;&gt;"", IF(SUMIF('Evidence střelců a nástřel'!$D$7:$D$107,$A18,'Evidence střelců a nástřel'!M$7:M$107) &gt; 0, SUMIF('Evidence střelců a nástřel'!$D$7:$D$107,$A18,'Evidence střelců a nástřel'!M$7:M$107),""),"")</f>
        <v/>
      </c>
      <c r="L18" s="12" t="str">
        <f>IF($A18&lt;&gt;"", IF(SUMIF('Evidence střelců a nástřel'!$D$7:$D$107,$A18,'Evidence střelců a nástřel'!N$7:N$107) &gt; 0, SUMIF('Evidence střelců a nástřel'!$D$7:$D$107,$A18,'Evidence střelců a nástřel'!N$7:N$107),""),"")</f>
        <v/>
      </c>
      <c r="M18" s="12" t="str">
        <f>IF($A18&lt;&gt;"", IF(SUMIF('Evidence střelců a nástřel'!$D$7:$D$107,$A18,'Evidence střelců a nástřel'!O$7:O$107) &gt; 0, SUMIF('Evidence střelců a nástřel'!$D$7:$D$107,$A18,'Evidence střelců a nástřel'!O$7:O$107),""),"")</f>
        <v/>
      </c>
      <c r="N18" s="23"/>
      <c r="O18" s="12" t="str">
        <f t="shared" si="0"/>
        <v/>
      </c>
      <c r="P18" s="12" t="str">
        <f>IF(AND(COUNT(D18:N18) &gt; 0, B18&lt;&gt;"MZ"), 'Pomocné pořadí družstva'!N18, "")</f>
        <v/>
      </c>
      <c r="Q18" s="12" t="str">
        <f>IF(A18&lt;&gt;"", COUNTIF('Evidence střelců a nástřel'!$D$7:$D$107,A18),"")</f>
        <v/>
      </c>
      <c r="R18" s="23"/>
      <c r="S18" t="str">
        <f>IF(AND($O18 &lt;&gt;"", 'Pomocné pořadí družstva'!$R18 &gt;1),  "Rozstřel: "&amp; ('Pomocné pořadí družstva'!$R18) &amp;" o " &amp; P18 &amp; ". - " &amp; ($P18 + 'Pomocné pořadí družstva'!$R18 - 1) &amp; ". místo","")</f>
        <v/>
      </c>
    </row>
    <row r="19" spans="1:19" x14ac:dyDescent="0.25">
      <c r="A19" s="12" t="str">
        <f>IF(A18&lt;&gt;"",IF(ISNUMBER(MATCH(A18+1,'Evidence střelců a nástřel'!$D$7:$D$107,0)),  INDEX('Evidence střelců a nástřel'!$D$7:$D$107,  MATCH(A18+1,'Evidence střelců a nástřel'!$D$7:$D$107,0)),""),"")</f>
        <v/>
      </c>
      <c r="B19" s="23"/>
      <c r="C19" s="20" t="str">
        <f xml:space="preserve"> IF(A19&lt;&gt;"", IF(R19&lt;&gt;"", R19 &amp; " ve složení ","") &amp; TRIM(INDEX('Evidence střelců a nástřel'!$V$7:$V$107, MATCH($A19, 'Evidence střelců a nástřel'!$D$7:$D$107,0))),"")</f>
        <v/>
      </c>
      <c r="D19" s="12" t="str">
        <f>IF($A19&lt;&gt;"", IF(SUMIF('Evidence střelců a nástřel'!$D$7:$D$107,$A19,'Evidence střelců a nástřel'!F$7:F$107) &gt; 0, SUMIF('Evidence střelců a nástřel'!$D$7:$D$107,$A19,'Evidence střelců a nástřel'!F$7:F$107),""),"")</f>
        <v/>
      </c>
      <c r="E19" s="12" t="str">
        <f>IF($A19&lt;&gt;"", IF(SUMIF('Evidence střelců a nástřel'!$D$7:$D$107,$A19,'Evidence střelců a nástřel'!G$7:G$107) &gt; 0, SUMIF('Evidence střelců a nástřel'!$D$7:$D$107,$A19,'Evidence střelců a nástřel'!G$7:G$107),""),"")</f>
        <v/>
      </c>
      <c r="F19" s="12" t="str">
        <f>IF($A19&lt;&gt;"", IF(SUMIF('Evidence střelců a nástřel'!$D$7:$D$107,$A19,'Evidence střelců a nástřel'!H$7:H$107) &gt; 0, SUMIF('Evidence střelců a nástřel'!$D$7:$D$107,$A19,'Evidence střelců a nástřel'!H$7:H$107),""),"")</f>
        <v/>
      </c>
      <c r="G19" s="12" t="str">
        <f>IF($A19&lt;&gt;"", IF(SUMIF('Evidence střelců a nástřel'!$D$7:$D$107,$A19,'Evidence střelců a nástřel'!I$7:I$107) &gt; 0, SUMIF('Evidence střelců a nástřel'!$D$7:$D$107,$A19,'Evidence střelců a nástřel'!I$7:I$107),""),"")</f>
        <v/>
      </c>
      <c r="H19" s="12" t="str">
        <f>IF($A19&lt;&gt;"", IF(SUMIF('Evidence střelců a nástřel'!$D$7:$D$107,$A19,'Evidence střelců a nástřel'!J$7:J$107) &gt; 0, SUMIF('Evidence střelců a nástřel'!$D$7:$D$107,$A19,'Evidence střelců a nástřel'!J$7:J$107),""),"")</f>
        <v/>
      </c>
      <c r="I19" s="12" t="str">
        <f>IF($A19&lt;&gt;"", IF(SUMIF('Evidence střelců a nástřel'!$D$7:$D$107,$A19,'Evidence střelců a nástřel'!K$7:K$107) &gt; 0, SUMIF('Evidence střelců a nástřel'!$D$7:$D$107,$A19,'Evidence střelců a nástřel'!K$7:K$107),""),"")</f>
        <v/>
      </c>
      <c r="J19" s="12" t="str">
        <f>IF($A19&lt;&gt;"", IF(SUMIF('Evidence střelců a nástřel'!$D$7:$D$107,$A19,'Evidence střelců a nástřel'!L$7:L$107) &gt; 0, SUMIF('Evidence střelců a nástřel'!$D$7:$D$107,$A19,'Evidence střelců a nástřel'!L$7:L$107),""),"")</f>
        <v/>
      </c>
      <c r="K19" s="12" t="str">
        <f>IF($A19&lt;&gt;"", IF(SUMIF('Evidence střelců a nástřel'!$D$7:$D$107,$A19,'Evidence střelců a nástřel'!M$7:M$107) &gt; 0, SUMIF('Evidence střelců a nástřel'!$D$7:$D$107,$A19,'Evidence střelců a nástřel'!M$7:M$107),""),"")</f>
        <v/>
      </c>
      <c r="L19" s="12" t="str">
        <f>IF($A19&lt;&gt;"", IF(SUMIF('Evidence střelců a nástřel'!$D$7:$D$107,$A19,'Evidence střelců a nástřel'!N$7:N$107) &gt; 0, SUMIF('Evidence střelců a nástřel'!$D$7:$D$107,$A19,'Evidence střelců a nástřel'!N$7:N$107),""),"")</f>
        <v/>
      </c>
      <c r="M19" s="12" t="str">
        <f>IF($A19&lt;&gt;"", IF(SUMIF('Evidence střelců a nástřel'!$D$7:$D$107,$A19,'Evidence střelců a nástřel'!O$7:O$107) &gt; 0, SUMIF('Evidence střelců a nástřel'!$D$7:$D$107,$A19,'Evidence střelců a nástřel'!O$7:O$107),""),"")</f>
        <v/>
      </c>
      <c r="N19" s="23"/>
      <c r="O19" s="12" t="str">
        <f t="shared" si="0"/>
        <v/>
      </c>
      <c r="P19" s="12" t="str">
        <f>IF(AND(COUNT(D19:N19) &gt; 0, B19&lt;&gt;"MZ"), 'Pomocné pořadí družstva'!N19, "")</f>
        <v/>
      </c>
      <c r="Q19" s="12" t="str">
        <f>IF(A19&lt;&gt;"", COUNTIF('Evidence střelců a nástřel'!$D$7:$D$107,A19),"")</f>
        <v/>
      </c>
      <c r="R19" s="23"/>
      <c r="S19" t="str">
        <f>IF(AND($O19 &lt;&gt;"", 'Pomocné pořadí družstva'!$R19 &gt;1),  "Rozstřel: "&amp; ('Pomocné pořadí družstva'!$R19) &amp;" o " &amp; P19 &amp; ". - " &amp; ($P19 + 'Pomocné pořadí družstva'!$R19 - 1) &amp; ". místo","")</f>
        <v/>
      </c>
    </row>
    <row r="20" spans="1:19" x14ac:dyDescent="0.25">
      <c r="A20" s="12" t="str">
        <f>IF(A19&lt;&gt;"",IF(ISNUMBER(MATCH(A19+1,'Evidence střelců a nástřel'!$D$7:$D$107,0)),  INDEX('Evidence střelců a nástřel'!$D$7:$D$107,  MATCH(A19+1,'Evidence střelců a nástřel'!$D$7:$D$107,0)),""),"")</f>
        <v/>
      </c>
      <c r="B20" s="23"/>
      <c r="C20" s="20" t="str">
        <f xml:space="preserve"> IF(A20&lt;&gt;"", IF(R20&lt;&gt;"", R20 &amp; " ve složení ","") &amp; TRIM(INDEX('Evidence střelců a nástřel'!$V$7:$V$107, MATCH($A20, 'Evidence střelců a nástřel'!$D$7:$D$107,0))),"")</f>
        <v/>
      </c>
      <c r="D20" s="12" t="str">
        <f>IF($A20&lt;&gt;"", IF(SUMIF('Evidence střelců a nástřel'!$D$7:$D$107,$A20,'Evidence střelců a nástřel'!F$7:F$107) &gt; 0, SUMIF('Evidence střelců a nástřel'!$D$7:$D$107,$A20,'Evidence střelců a nástřel'!F$7:F$107),""),"")</f>
        <v/>
      </c>
      <c r="E20" s="12" t="str">
        <f>IF($A20&lt;&gt;"", IF(SUMIF('Evidence střelců a nástřel'!$D$7:$D$107,$A20,'Evidence střelců a nástřel'!G$7:G$107) &gt; 0, SUMIF('Evidence střelců a nástřel'!$D$7:$D$107,$A20,'Evidence střelců a nástřel'!G$7:G$107),""),"")</f>
        <v/>
      </c>
      <c r="F20" s="12" t="str">
        <f>IF($A20&lt;&gt;"", IF(SUMIF('Evidence střelců a nástřel'!$D$7:$D$107,$A20,'Evidence střelců a nástřel'!H$7:H$107) &gt; 0, SUMIF('Evidence střelců a nástřel'!$D$7:$D$107,$A20,'Evidence střelců a nástřel'!H$7:H$107),""),"")</f>
        <v/>
      </c>
      <c r="G20" s="12" t="str">
        <f>IF($A20&lt;&gt;"", IF(SUMIF('Evidence střelců a nástřel'!$D$7:$D$107,$A20,'Evidence střelců a nástřel'!I$7:I$107) &gt; 0, SUMIF('Evidence střelců a nástřel'!$D$7:$D$107,$A20,'Evidence střelců a nástřel'!I$7:I$107),""),"")</f>
        <v/>
      </c>
      <c r="H20" s="12" t="str">
        <f>IF($A20&lt;&gt;"", IF(SUMIF('Evidence střelců a nástřel'!$D$7:$D$107,$A20,'Evidence střelců a nástřel'!J$7:J$107) &gt; 0, SUMIF('Evidence střelců a nástřel'!$D$7:$D$107,$A20,'Evidence střelců a nástřel'!J$7:J$107),""),"")</f>
        <v/>
      </c>
      <c r="I20" s="12" t="str">
        <f>IF($A20&lt;&gt;"", IF(SUMIF('Evidence střelců a nástřel'!$D$7:$D$107,$A20,'Evidence střelců a nástřel'!K$7:K$107) &gt; 0, SUMIF('Evidence střelců a nástřel'!$D$7:$D$107,$A20,'Evidence střelců a nástřel'!K$7:K$107),""),"")</f>
        <v/>
      </c>
      <c r="J20" s="12" t="str">
        <f>IF($A20&lt;&gt;"", IF(SUMIF('Evidence střelců a nástřel'!$D$7:$D$107,$A20,'Evidence střelců a nástřel'!L$7:L$107) &gt; 0, SUMIF('Evidence střelců a nástřel'!$D$7:$D$107,$A20,'Evidence střelců a nástřel'!L$7:L$107),""),"")</f>
        <v/>
      </c>
      <c r="K20" s="12" t="str">
        <f>IF($A20&lt;&gt;"", IF(SUMIF('Evidence střelců a nástřel'!$D$7:$D$107,$A20,'Evidence střelců a nástřel'!M$7:M$107) &gt; 0, SUMIF('Evidence střelců a nástřel'!$D$7:$D$107,$A20,'Evidence střelců a nástřel'!M$7:M$107),""),"")</f>
        <v/>
      </c>
      <c r="L20" s="12" t="str">
        <f>IF($A20&lt;&gt;"", IF(SUMIF('Evidence střelců a nástřel'!$D$7:$D$107,$A20,'Evidence střelců a nástřel'!N$7:N$107) &gt; 0, SUMIF('Evidence střelců a nástřel'!$D$7:$D$107,$A20,'Evidence střelců a nástřel'!N$7:N$107),""),"")</f>
        <v/>
      </c>
      <c r="M20" s="12" t="str">
        <f>IF($A20&lt;&gt;"", IF(SUMIF('Evidence střelců a nástřel'!$D$7:$D$107,$A20,'Evidence střelců a nástřel'!O$7:O$107) &gt; 0, SUMIF('Evidence střelců a nástřel'!$D$7:$D$107,$A20,'Evidence střelců a nástřel'!O$7:O$107),""),"")</f>
        <v/>
      </c>
      <c r="N20" s="23"/>
      <c r="O20" s="12" t="str">
        <f t="shared" si="0"/>
        <v/>
      </c>
      <c r="P20" s="12" t="str">
        <f>IF(AND(COUNT(D20:N20) &gt; 0, B20&lt;&gt;"MZ"), 'Pomocné pořadí družstva'!N20, "")</f>
        <v/>
      </c>
      <c r="Q20" s="12" t="str">
        <f>IF(A20&lt;&gt;"", COUNTIF('Evidence střelců a nástřel'!$D$7:$D$107,A20),"")</f>
        <v/>
      </c>
      <c r="R20" s="23"/>
      <c r="S20" t="str">
        <f>IF(AND($O20 &lt;&gt;"", 'Pomocné pořadí družstva'!$R20 &gt;1),  "Rozstřel: "&amp; ('Pomocné pořadí družstva'!$R20) &amp;" o " &amp; P20 &amp; ". - " &amp; ($P20 + 'Pomocné pořadí družstva'!$R20 - 1) &amp; ". místo","")</f>
        <v/>
      </c>
    </row>
    <row r="21" spans="1:19" x14ac:dyDescent="0.25">
      <c r="A21" s="12" t="str">
        <f>IF(A20&lt;&gt;"",IF(ISNUMBER(MATCH(A20+1,'Evidence střelců a nástřel'!$D$7:$D$107,0)),  INDEX('Evidence střelců a nástřel'!$D$7:$D$107,  MATCH(A20+1,'Evidence střelců a nástřel'!$D$7:$D$107,0)),""),"")</f>
        <v/>
      </c>
      <c r="B21" s="23"/>
      <c r="C21" s="20" t="str">
        <f xml:space="preserve"> IF(A21&lt;&gt;"", IF(R21&lt;&gt;"", R21 &amp; " ve složení ","") &amp; TRIM(INDEX('Evidence střelců a nástřel'!$V$7:$V$107, MATCH($A21, 'Evidence střelců a nástřel'!$D$7:$D$107,0))),"")</f>
        <v/>
      </c>
      <c r="D21" s="12" t="str">
        <f>IF($A21&lt;&gt;"", IF(SUMIF('Evidence střelců a nástřel'!$D$7:$D$107,$A21,'Evidence střelců a nástřel'!F$7:F$107) &gt; 0, SUMIF('Evidence střelců a nástřel'!$D$7:$D$107,$A21,'Evidence střelců a nástřel'!F$7:F$107),""),"")</f>
        <v/>
      </c>
      <c r="E21" s="12" t="str">
        <f>IF($A21&lt;&gt;"", IF(SUMIF('Evidence střelců a nástřel'!$D$7:$D$107,$A21,'Evidence střelců a nástřel'!G$7:G$107) &gt; 0, SUMIF('Evidence střelců a nástřel'!$D$7:$D$107,$A21,'Evidence střelců a nástřel'!G$7:G$107),""),"")</f>
        <v/>
      </c>
      <c r="F21" s="12" t="str">
        <f>IF($A21&lt;&gt;"", IF(SUMIF('Evidence střelců a nástřel'!$D$7:$D$107,$A21,'Evidence střelců a nástřel'!H$7:H$107) &gt; 0, SUMIF('Evidence střelců a nástřel'!$D$7:$D$107,$A21,'Evidence střelců a nástřel'!H$7:H$107),""),"")</f>
        <v/>
      </c>
      <c r="G21" s="12" t="str">
        <f>IF($A21&lt;&gt;"", IF(SUMIF('Evidence střelců a nástřel'!$D$7:$D$107,$A21,'Evidence střelců a nástřel'!I$7:I$107) &gt; 0, SUMIF('Evidence střelců a nástřel'!$D$7:$D$107,$A21,'Evidence střelců a nástřel'!I$7:I$107),""),"")</f>
        <v/>
      </c>
      <c r="H21" s="12" t="str">
        <f>IF($A21&lt;&gt;"", IF(SUMIF('Evidence střelců a nástřel'!$D$7:$D$107,$A21,'Evidence střelců a nástřel'!J$7:J$107) &gt; 0, SUMIF('Evidence střelců a nástřel'!$D$7:$D$107,$A21,'Evidence střelců a nástřel'!J$7:J$107),""),"")</f>
        <v/>
      </c>
      <c r="I21" s="12" t="str">
        <f>IF($A21&lt;&gt;"", IF(SUMIF('Evidence střelců a nástřel'!$D$7:$D$107,$A21,'Evidence střelců a nástřel'!K$7:K$107) &gt; 0, SUMIF('Evidence střelců a nástřel'!$D$7:$D$107,$A21,'Evidence střelců a nástřel'!K$7:K$107),""),"")</f>
        <v/>
      </c>
      <c r="J21" s="12" t="str">
        <f>IF($A21&lt;&gt;"", IF(SUMIF('Evidence střelců a nástřel'!$D$7:$D$107,$A21,'Evidence střelců a nástřel'!L$7:L$107) &gt; 0, SUMIF('Evidence střelců a nástřel'!$D$7:$D$107,$A21,'Evidence střelců a nástřel'!L$7:L$107),""),"")</f>
        <v/>
      </c>
      <c r="K21" s="12" t="str">
        <f>IF($A21&lt;&gt;"", IF(SUMIF('Evidence střelců a nástřel'!$D$7:$D$107,$A21,'Evidence střelců a nástřel'!M$7:M$107) &gt; 0, SUMIF('Evidence střelců a nástřel'!$D$7:$D$107,$A21,'Evidence střelců a nástřel'!M$7:M$107),""),"")</f>
        <v/>
      </c>
      <c r="L21" s="12" t="str">
        <f>IF($A21&lt;&gt;"", IF(SUMIF('Evidence střelců a nástřel'!$D$7:$D$107,$A21,'Evidence střelců a nástřel'!N$7:N$107) &gt; 0, SUMIF('Evidence střelců a nástřel'!$D$7:$D$107,$A21,'Evidence střelců a nástřel'!N$7:N$107),""),"")</f>
        <v/>
      </c>
      <c r="M21" s="12" t="str">
        <f>IF($A21&lt;&gt;"", IF(SUMIF('Evidence střelců a nástřel'!$D$7:$D$107,$A21,'Evidence střelců a nástřel'!O$7:O$107) &gt; 0, SUMIF('Evidence střelců a nástřel'!$D$7:$D$107,$A21,'Evidence střelců a nástřel'!O$7:O$107),""),"")</f>
        <v/>
      </c>
      <c r="N21" s="23"/>
      <c r="O21" s="12" t="str">
        <f t="shared" si="0"/>
        <v/>
      </c>
      <c r="P21" s="12" t="str">
        <f>IF(AND(COUNT(D21:N21) &gt; 0, B21&lt;&gt;"MZ"), 'Pomocné pořadí družstva'!N21, "")</f>
        <v/>
      </c>
      <c r="Q21" s="12" t="str">
        <f>IF(A21&lt;&gt;"", COUNTIF('Evidence střelců a nástřel'!$D$7:$D$107,A21),"")</f>
        <v/>
      </c>
      <c r="R21" s="23"/>
      <c r="S21" t="str">
        <f>IF(AND($O21 &lt;&gt;"", 'Pomocné pořadí družstva'!$R21 &gt;1),  "Rozstřel: "&amp; ('Pomocné pořadí družstva'!$R21) &amp;" o " &amp; P21 &amp; ". - " &amp; ($P21 + 'Pomocné pořadí družstva'!$R21 - 1) &amp; ". místo","")</f>
        <v/>
      </c>
    </row>
    <row r="22" spans="1:19" x14ac:dyDescent="0.25">
      <c r="A22" s="12" t="str">
        <f>IF(A21&lt;&gt;"",IF(ISNUMBER(MATCH(A21+1,'Evidence střelců a nástřel'!$D$7:$D$107,0)),  INDEX('Evidence střelců a nástřel'!$D$7:$D$107,  MATCH(A21+1,'Evidence střelců a nástřel'!$D$7:$D$107,0)),""),"")</f>
        <v/>
      </c>
      <c r="B22" s="23"/>
      <c r="C22" s="20" t="str">
        <f xml:space="preserve"> IF(A22&lt;&gt;"", IF(R22&lt;&gt;"", R22 &amp; " ve složení ","") &amp; TRIM(INDEX('Evidence střelců a nástřel'!$V$7:$V$107, MATCH($A22, 'Evidence střelců a nástřel'!$D$7:$D$107,0))),"")</f>
        <v/>
      </c>
      <c r="D22" s="12" t="str">
        <f>IF($A22&lt;&gt;"", IF(SUMIF('Evidence střelců a nástřel'!$D$7:$D$107,$A22,'Evidence střelců a nástřel'!F$7:F$107) &gt; 0, SUMIF('Evidence střelců a nástřel'!$D$7:$D$107,$A22,'Evidence střelců a nástřel'!F$7:F$107),""),"")</f>
        <v/>
      </c>
      <c r="E22" s="12" t="str">
        <f>IF($A22&lt;&gt;"", IF(SUMIF('Evidence střelců a nástřel'!$D$7:$D$107,$A22,'Evidence střelců a nástřel'!G$7:G$107) &gt; 0, SUMIF('Evidence střelců a nástřel'!$D$7:$D$107,$A22,'Evidence střelců a nástřel'!G$7:G$107),""),"")</f>
        <v/>
      </c>
      <c r="F22" s="12" t="str">
        <f>IF($A22&lt;&gt;"", IF(SUMIF('Evidence střelců a nástřel'!$D$7:$D$107,$A22,'Evidence střelců a nástřel'!H$7:H$107) &gt; 0, SUMIF('Evidence střelců a nástřel'!$D$7:$D$107,$A22,'Evidence střelců a nástřel'!H$7:H$107),""),"")</f>
        <v/>
      </c>
      <c r="G22" s="12" t="str">
        <f>IF($A22&lt;&gt;"", IF(SUMIF('Evidence střelců a nástřel'!$D$7:$D$107,$A22,'Evidence střelců a nástřel'!I$7:I$107) &gt; 0, SUMIF('Evidence střelců a nástřel'!$D$7:$D$107,$A22,'Evidence střelců a nástřel'!I$7:I$107),""),"")</f>
        <v/>
      </c>
      <c r="H22" s="12" t="str">
        <f>IF($A22&lt;&gt;"", IF(SUMIF('Evidence střelců a nástřel'!$D$7:$D$107,$A22,'Evidence střelců a nástřel'!J$7:J$107) &gt; 0, SUMIF('Evidence střelců a nástřel'!$D$7:$D$107,$A22,'Evidence střelců a nástřel'!J$7:J$107),""),"")</f>
        <v/>
      </c>
      <c r="I22" s="12" t="str">
        <f>IF($A22&lt;&gt;"", IF(SUMIF('Evidence střelců a nástřel'!$D$7:$D$107,$A22,'Evidence střelců a nástřel'!K$7:K$107) &gt; 0, SUMIF('Evidence střelců a nástřel'!$D$7:$D$107,$A22,'Evidence střelců a nástřel'!K$7:K$107),""),"")</f>
        <v/>
      </c>
      <c r="J22" s="12" t="str">
        <f>IF($A22&lt;&gt;"", IF(SUMIF('Evidence střelců a nástřel'!$D$7:$D$107,$A22,'Evidence střelců a nástřel'!L$7:L$107) &gt; 0, SUMIF('Evidence střelců a nástřel'!$D$7:$D$107,$A22,'Evidence střelců a nástřel'!L$7:L$107),""),"")</f>
        <v/>
      </c>
      <c r="K22" s="12" t="str">
        <f>IF($A22&lt;&gt;"", IF(SUMIF('Evidence střelců a nástřel'!$D$7:$D$107,$A22,'Evidence střelců a nástřel'!M$7:M$107) &gt; 0, SUMIF('Evidence střelců a nástřel'!$D$7:$D$107,$A22,'Evidence střelců a nástřel'!M$7:M$107),""),"")</f>
        <v/>
      </c>
      <c r="L22" s="12" t="str">
        <f>IF($A22&lt;&gt;"", IF(SUMIF('Evidence střelců a nástřel'!$D$7:$D$107,$A22,'Evidence střelců a nástřel'!N$7:N$107) &gt; 0, SUMIF('Evidence střelců a nástřel'!$D$7:$D$107,$A22,'Evidence střelců a nástřel'!N$7:N$107),""),"")</f>
        <v/>
      </c>
      <c r="M22" s="12" t="str">
        <f>IF($A22&lt;&gt;"", IF(SUMIF('Evidence střelců a nástřel'!$D$7:$D$107,$A22,'Evidence střelců a nástřel'!O$7:O$107) &gt; 0, SUMIF('Evidence střelců a nástřel'!$D$7:$D$107,$A22,'Evidence střelců a nástřel'!O$7:O$107),""),"")</f>
        <v/>
      </c>
      <c r="N22" s="23"/>
      <c r="O22" s="12" t="str">
        <f t="shared" si="0"/>
        <v/>
      </c>
      <c r="P22" s="12" t="str">
        <f>IF(AND(COUNT(D22:N22) &gt; 0, B22&lt;&gt;"MZ"), 'Pomocné pořadí družstva'!N22, "")</f>
        <v/>
      </c>
      <c r="Q22" s="12" t="str">
        <f>IF(A22&lt;&gt;"", COUNTIF('Evidence střelců a nástřel'!$D$7:$D$107,A22),"")</f>
        <v/>
      </c>
      <c r="R22" s="23"/>
      <c r="S22" t="str">
        <f>IF(AND($O22 &lt;&gt;"", 'Pomocné pořadí družstva'!$R22 &gt;1),  "Rozstřel: "&amp; ('Pomocné pořadí družstva'!$R22) &amp;" o " &amp; P22 &amp; ". - " &amp; ($P22 + 'Pomocné pořadí družstva'!$R22 - 1) &amp; ". místo","")</f>
        <v/>
      </c>
    </row>
    <row r="23" spans="1:19" x14ac:dyDescent="0.25">
      <c r="A23" s="12" t="str">
        <f>IF(A22&lt;&gt;"",IF(ISNUMBER(MATCH(A22+1,'Evidence střelců a nástřel'!$D$7:$D$107,0)),  INDEX('Evidence střelců a nástřel'!$D$7:$D$107,  MATCH(A22+1,'Evidence střelců a nástřel'!$D$7:$D$107,0)),""),"")</f>
        <v/>
      </c>
      <c r="B23" s="23"/>
      <c r="C23" s="20" t="str">
        <f xml:space="preserve"> IF(A23&lt;&gt;"", IF(R23&lt;&gt;"", R23 &amp; " ve složení ","") &amp; TRIM(INDEX('Evidence střelců a nástřel'!$V$7:$V$107, MATCH($A23, 'Evidence střelců a nástřel'!$D$7:$D$107,0))),"")</f>
        <v/>
      </c>
      <c r="D23" s="12" t="str">
        <f>IF($A23&lt;&gt;"", IF(SUMIF('Evidence střelců a nástřel'!$D$7:$D$107,$A23,'Evidence střelců a nástřel'!F$7:F$107) &gt; 0, SUMIF('Evidence střelců a nástřel'!$D$7:$D$107,$A23,'Evidence střelců a nástřel'!F$7:F$107),""),"")</f>
        <v/>
      </c>
      <c r="E23" s="12" t="str">
        <f>IF($A23&lt;&gt;"", IF(SUMIF('Evidence střelců a nástřel'!$D$7:$D$107,$A23,'Evidence střelců a nástřel'!G$7:G$107) &gt; 0, SUMIF('Evidence střelců a nástřel'!$D$7:$D$107,$A23,'Evidence střelců a nástřel'!G$7:G$107),""),"")</f>
        <v/>
      </c>
      <c r="F23" s="12" t="str">
        <f>IF($A23&lt;&gt;"", IF(SUMIF('Evidence střelců a nástřel'!$D$7:$D$107,$A23,'Evidence střelců a nástřel'!H$7:H$107) &gt; 0, SUMIF('Evidence střelců a nástřel'!$D$7:$D$107,$A23,'Evidence střelců a nástřel'!H$7:H$107),""),"")</f>
        <v/>
      </c>
      <c r="G23" s="12" t="str">
        <f>IF($A23&lt;&gt;"", IF(SUMIF('Evidence střelců a nástřel'!$D$7:$D$107,$A23,'Evidence střelců a nástřel'!I$7:I$107) &gt; 0, SUMIF('Evidence střelců a nástřel'!$D$7:$D$107,$A23,'Evidence střelců a nástřel'!I$7:I$107),""),"")</f>
        <v/>
      </c>
      <c r="H23" s="12" t="str">
        <f>IF($A23&lt;&gt;"", IF(SUMIF('Evidence střelců a nástřel'!$D$7:$D$107,$A23,'Evidence střelců a nástřel'!J$7:J$107) &gt; 0, SUMIF('Evidence střelců a nástřel'!$D$7:$D$107,$A23,'Evidence střelců a nástřel'!J$7:J$107),""),"")</f>
        <v/>
      </c>
      <c r="I23" s="12" t="str">
        <f>IF($A23&lt;&gt;"", IF(SUMIF('Evidence střelců a nástřel'!$D$7:$D$107,$A23,'Evidence střelců a nástřel'!K$7:K$107) &gt; 0, SUMIF('Evidence střelců a nástřel'!$D$7:$D$107,$A23,'Evidence střelců a nástřel'!K$7:K$107),""),"")</f>
        <v/>
      </c>
      <c r="J23" s="12" t="str">
        <f>IF($A23&lt;&gt;"", IF(SUMIF('Evidence střelců a nástřel'!$D$7:$D$107,$A23,'Evidence střelců a nástřel'!L$7:L$107) &gt; 0, SUMIF('Evidence střelců a nástřel'!$D$7:$D$107,$A23,'Evidence střelců a nástřel'!L$7:L$107),""),"")</f>
        <v/>
      </c>
      <c r="K23" s="12" t="str">
        <f>IF($A23&lt;&gt;"", IF(SUMIF('Evidence střelců a nástřel'!$D$7:$D$107,$A23,'Evidence střelců a nástřel'!M$7:M$107) &gt; 0, SUMIF('Evidence střelců a nástřel'!$D$7:$D$107,$A23,'Evidence střelců a nástřel'!M$7:M$107),""),"")</f>
        <v/>
      </c>
      <c r="L23" s="12" t="str">
        <f>IF($A23&lt;&gt;"", IF(SUMIF('Evidence střelců a nástřel'!$D$7:$D$107,$A23,'Evidence střelců a nástřel'!N$7:N$107) &gt; 0, SUMIF('Evidence střelců a nástřel'!$D$7:$D$107,$A23,'Evidence střelců a nástřel'!N$7:N$107),""),"")</f>
        <v/>
      </c>
      <c r="M23" s="12" t="str">
        <f>IF($A23&lt;&gt;"", IF(SUMIF('Evidence střelců a nástřel'!$D$7:$D$107,$A23,'Evidence střelců a nástřel'!O$7:O$107) &gt; 0, SUMIF('Evidence střelců a nástřel'!$D$7:$D$107,$A23,'Evidence střelců a nástřel'!O$7:O$107),""),"")</f>
        <v/>
      </c>
      <c r="N23" s="23"/>
      <c r="O23" s="12" t="str">
        <f t="shared" si="0"/>
        <v/>
      </c>
      <c r="P23" s="12" t="str">
        <f>IF(AND(COUNT(D23:N23) &gt; 0, B23&lt;&gt;"MZ"), 'Pomocné pořadí družstva'!N23, "")</f>
        <v/>
      </c>
      <c r="Q23" s="12" t="str">
        <f>IF(A23&lt;&gt;"", COUNTIF('Evidence střelců a nástřel'!$D$7:$D$107,A23),"")</f>
        <v/>
      </c>
      <c r="R23" s="23"/>
      <c r="S23" t="str">
        <f>IF(AND($O23 &lt;&gt;"", 'Pomocné pořadí družstva'!$R23 &gt;1),  "Rozstřel: "&amp; ('Pomocné pořadí družstva'!$R23) &amp;" o " &amp; P23 &amp; ". - " &amp; ($P23 + 'Pomocné pořadí družstva'!$R23 - 1) &amp; ". místo","")</f>
        <v/>
      </c>
    </row>
    <row r="24" spans="1:19" x14ac:dyDescent="0.25">
      <c r="A24" s="12" t="str">
        <f>IF(A23&lt;&gt;"",IF(ISNUMBER(MATCH(A23+1,'Evidence střelců a nástřel'!$D$7:$D$107,0)),  INDEX('Evidence střelců a nástřel'!$D$7:$D$107,  MATCH(A23+1,'Evidence střelců a nástřel'!$D$7:$D$107,0)),""),"")</f>
        <v/>
      </c>
      <c r="B24" s="23"/>
      <c r="C24" s="20" t="str">
        <f xml:space="preserve"> IF(A24&lt;&gt;"", IF(R24&lt;&gt;"", R24 &amp; " ve složení ","") &amp; TRIM(INDEX('Evidence střelců a nástřel'!$V$7:$V$107, MATCH($A24, 'Evidence střelců a nástřel'!$D$7:$D$107,0))),"")</f>
        <v/>
      </c>
      <c r="D24" s="12" t="str">
        <f>IF($A24&lt;&gt;"", IF(SUMIF('Evidence střelců a nástřel'!$D$7:$D$107,$A24,'Evidence střelců a nástřel'!F$7:F$107) &gt; 0, SUMIF('Evidence střelců a nástřel'!$D$7:$D$107,$A24,'Evidence střelců a nástřel'!F$7:F$107),""),"")</f>
        <v/>
      </c>
      <c r="E24" s="12" t="str">
        <f>IF($A24&lt;&gt;"", IF(SUMIF('Evidence střelců a nástřel'!$D$7:$D$107,$A24,'Evidence střelců a nástřel'!G$7:G$107) &gt; 0, SUMIF('Evidence střelců a nástřel'!$D$7:$D$107,$A24,'Evidence střelců a nástřel'!G$7:G$107),""),"")</f>
        <v/>
      </c>
      <c r="F24" s="12" t="str">
        <f>IF($A24&lt;&gt;"", IF(SUMIF('Evidence střelců a nástřel'!$D$7:$D$107,$A24,'Evidence střelců a nástřel'!H$7:H$107) &gt; 0, SUMIF('Evidence střelců a nástřel'!$D$7:$D$107,$A24,'Evidence střelců a nástřel'!H$7:H$107),""),"")</f>
        <v/>
      </c>
      <c r="G24" s="12" t="str">
        <f>IF($A24&lt;&gt;"", IF(SUMIF('Evidence střelců a nástřel'!$D$7:$D$107,$A24,'Evidence střelců a nástřel'!I$7:I$107) &gt; 0, SUMIF('Evidence střelců a nástřel'!$D$7:$D$107,$A24,'Evidence střelců a nástřel'!I$7:I$107),""),"")</f>
        <v/>
      </c>
      <c r="H24" s="12" t="str">
        <f>IF($A24&lt;&gt;"", IF(SUMIF('Evidence střelců a nástřel'!$D$7:$D$107,$A24,'Evidence střelců a nástřel'!J$7:J$107) &gt; 0, SUMIF('Evidence střelců a nástřel'!$D$7:$D$107,$A24,'Evidence střelců a nástřel'!J$7:J$107),""),"")</f>
        <v/>
      </c>
      <c r="I24" s="12" t="str">
        <f>IF($A24&lt;&gt;"", IF(SUMIF('Evidence střelců a nástřel'!$D$7:$D$107,$A24,'Evidence střelců a nástřel'!K$7:K$107) &gt; 0, SUMIF('Evidence střelců a nástřel'!$D$7:$D$107,$A24,'Evidence střelců a nástřel'!K$7:K$107),""),"")</f>
        <v/>
      </c>
      <c r="J24" s="12" t="str">
        <f>IF($A24&lt;&gt;"", IF(SUMIF('Evidence střelců a nástřel'!$D$7:$D$107,$A24,'Evidence střelců a nástřel'!L$7:L$107) &gt; 0, SUMIF('Evidence střelců a nástřel'!$D$7:$D$107,$A24,'Evidence střelců a nástřel'!L$7:L$107),""),"")</f>
        <v/>
      </c>
      <c r="K24" s="12" t="str">
        <f>IF($A24&lt;&gt;"", IF(SUMIF('Evidence střelců a nástřel'!$D$7:$D$107,$A24,'Evidence střelců a nástřel'!M$7:M$107) &gt; 0, SUMIF('Evidence střelců a nástřel'!$D$7:$D$107,$A24,'Evidence střelců a nástřel'!M$7:M$107),""),"")</f>
        <v/>
      </c>
      <c r="L24" s="12" t="str">
        <f>IF($A24&lt;&gt;"", IF(SUMIF('Evidence střelců a nástřel'!$D$7:$D$107,$A24,'Evidence střelců a nástřel'!N$7:N$107) &gt; 0, SUMIF('Evidence střelců a nástřel'!$D$7:$D$107,$A24,'Evidence střelců a nástřel'!N$7:N$107),""),"")</f>
        <v/>
      </c>
      <c r="M24" s="12" t="str">
        <f>IF($A24&lt;&gt;"", IF(SUMIF('Evidence střelců a nástřel'!$D$7:$D$107,$A24,'Evidence střelců a nástřel'!O$7:O$107) &gt; 0, SUMIF('Evidence střelců a nástřel'!$D$7:$D$107,$A24,'Evidence střelců a nástřel'!O$7:O$107),""),"")</f>
        <v/>
      </c>
      <c r="N24" s="23"/>
      <c r="O24" s="12" t="str">
        <f t="shared" si="0"/>
        <v/>
      </c>
      <c r="P24" s="12" t="str">
        <f>IF(AND(COUNT(D24:N24) &gt; 0, B24&lt;&gt;"MZ"), 'Pomocné pořadí družstva'!N24, "")</f>
        <v/>
      </c>
      <c r="Q24" s="12" t="str">
        <f>IF(A24&lt;&gt;"", COUNTIF('Evidence střelců a nástřel'!$D$7:$D$107,A24),"")</f>
        <v/>
      </c>
      <c r="R24" s="23"/>
      <c r="S24" t="str">
        <f>IF(AND($O24 &lt;&gt;"", 'Pomocné pořadí družstva'!$R24 &gt;1),  "Rozstřel: "&amp; ('Pomocné pořadí družstva'!$R24) &amp;" o " &amp; P24 &amp; ". - " &amp; ($P24 + 'Pomocné pořadí družstva'!$R24 - 1) &amp; ". místo","")</f>
        <v/>
      </c>
    </row>
    <row r="25" spans="1:19" x14ac:dyDescent="0.25">
      <c r="A25" s="12" t="str">
        <f>IF(A24&lt;&gt;"",IF(ISNUMBER(MATCH(A24+1,'Evidence střelců a nástřel'!$D$7:$D$107,0)),  INDEX('Evidence střelců a nástřel'!$D$7:$D$107,  MATCH(A24+1,'Evidence střelců a nástřel'!$D$7:$D$107,0)),""),"")</f>
        <v/>
      </c>
      <c r="B25" s="23"/>
      <c r="C25" s="20" t="str">
        <f xml:space="preserve"> IF(A25&lt;&gt;"", IF(R25&lt;&gt;"", R25 &amp; " ve složení ","") &amp; TRIM(INDEX('Evidence střelců a nástřel'!$V$7:$V$107, MATCH($A25, 'Evidence střelců a nástřel'!$D$7:$D$107,0))),"")</f>
        <v/>
      </c>
      <c r="D25" s="12" t="str">
        <f>IF($A25&lt;&gt;"", IF(SUMIF('Evidence střelců a nástřel'!$D$7:$D$107,$A25,'Evidence střelců a nástřel'!F$7:F$107) &gt; 0, SUMIF('Evidence střelců a nástřel'!$D$7:$D$107,$A25,'Evidence střelců a nástřel'!F$7:F$107),""),"")</f>
        <v/>
      </c>
      <c r="E25" s="12" t="str">
        <f>IF($A25&lt;&gt;"", IF(SUMIF('Evidence střelců a nástřel'!$D$7:$D$107,$A25,'Evidence střelců a nástřel'!G$7:G$107) &gt; 0, SUMIF('Evidence střelců a nástřel'!$D$7:$D$107,$A25,'Evidence střelců a nástřel'!G$7:G$107),""),"")</f>
        <v/>
      </c>
      <c r="F25" s="12" t="str">
        <f>IF($A25&lt;&gt;"", IF(SUMIF('Evidence střelců a nástřel'!$D$7:$D$107,$A25,'Evidence střelců a nástřel'!H$7:H$107) &gt; 0, SUMIF('Evidence střelců a nástřel'!$D$7:$D$107,$A25,'Evidence střelců a nástřel'!H$7:H$107),""),"")</f>
        <v/>
      </c>
      <c r="G25" s="12" t="str">
        <f>IF($A25&lt;&gt;"", IF(SUMIF('Evidence střelců a nástřel'!$D$7:$D$107,$A25,'Evidence střelců a nástřel'!I$7:I$107) &gt; 0, SUMIF('Evidence střelců a nástřel'!$D$7:$D$107,$A25,'Evidence střelců a nástřel'!I$7:I$107),""),"")</f>
        <v/>
      </c>
      <c r="H25" s="12" t="str">
        <f>IF($A25&lt;&gt;"", IF(SUMIF('Evidence střelců a nástřel'!$D$7:$D$107,$A25,'Evidence střelců a nástřel'!J$7:J$107) &gt; 0, SUMIF('Evidence střelců a nástřel'!$D$7:$D$107,$A25,'Evidence střelců a nástřel'!J$7:J$107),""),"")</f>
        <v/>
      </c>
      <c r="I25" s="12" t="str">
        <f>IF($A25&lt;&gt;"", IF(SUMIF('Evidence střelců a nástřel'!$D$7:$D$107,$A25,'Evidence střelců a nástřel'!K$7:K$107) &gt; 0, SUMIF('Evidence střelců a nástřel'!$D$7:$D$107,$A25,'Evidence střelců a nástřel'!K$7:K$107),""),"")</f>
        <v/>
      </c>
      <c r="J25" s="12" t="str">
        <f>IF($A25&lt;&gt;"", IF(SUMIF('Evidence střelců a nástřel'!$D$7:$D$107,$A25,'Evidence střelců a nástřel'!L$7:L$107) &gt; 0, SUMIF('Evidence střelců a nástřel'!$D$7:$D$107,$A25,'Evidence střelců a nástřel'!L$7:L$107),""),"")</f>
        <v/>
      </c>
      <c r="K25" s="12" t="str">
        <f>IF($A25&lt;&gt;"", IF(SUMIF('Evidence střelců a nástřel'!$D$7:$D$107,$A25,'Evidence střelců a nástřel'!M$7:M$107) &gt; 0, SUMIF('Evidence střelců a nástřel'!$D$7:$D$107,$A25,'Evidence střelců a nástřel'!M$7:M$107),""),"")</f>
        <v/>
      </c>
      <c r="L25" s="12" t="str">
        <f>IF($A25&lt;&gt;"", IF(SUMIF('Evidence střelců a nástřel'!$D$7:$D$107,$A25,'Evidence střelců a nástřel'!N$7:N$107) &gt; 0, SUMIF('Evidence střelců a nástřel'!$D$7:$D$107,$A25,'Evidence střelců a nástřel'!N$7:N$107),""),"")</f>
        <v/>
      </c>
      <c r="M25" s="12" t="str">
        <f>IF($A25&lt;&gt;"", IF(SUMIF('Evidence střelců a nástřel'!$D$7:$D$107,$A25,'Evidence střelců a nástřel'!O$7:O$107) &gt; 0, SUMIF('Evidence střelců a nástřel'!$D$7:$D$107,$A25,'Evidence střelců a nástřel'!O$7:O$107),""),"")</f>
        <v/>
      </c>
      <c r="N25" s="23"/>
      <c r="O25" s="12" t="str">
        <f t="shared" si="0"/>
        <v/>
      </c>
      <c r="P25" s="12" t="str">
        <f>IF(AND(COUNT(D25:N25) &gt; 0, B25&lt;&gt;"MZ"), 'Pomocné pořadí družstva'!N25, "")</f>
        <v/>
      </c>
      <c r="Q25" s="12" t="str">
        <f>IF(A25&lt;&gt;"", COUNTIF('Evidence střelců a nástřel'!$D$7:$D$107,A25),"")</f>
        <v/>
      </c>
      <c r="R25" s="23"/>
      <c r="S25" t="str">
        <f>IF(AND($O25 &lt;&gt;"", 'Pomocné pořadí družstva'!$R25 &gt;1),  "Rozstřel: "&amp; ('Pomocné pořadí družstva'!$R25) &amp;" o " &amp; P25 &amp; ". - " &amp; ($P25 + 'Pomocné pořadí družstva'!$R25 - 1) &amp; ". místo","")</f>
        <v/>
      </c>
    </row>
    <row r="26" spans="1:19" x14ac:dyDescent="0.25">
      <c r="A26" s="12" t="str">
        <f>IF(A25&lt;&gt;"",IF(ISNUMBER(MATCH(A25+1,'Evidence střelců a nástřel'!$D$7:$D$107,0)),  INDEX('Evidence střelců a nástřel'!$D$7:$D$107,  MATCH(A25+1,'Evidence střelců a nástřel'!$D$7:$D$107,0)),""),"")</f>
        <v/>
      </c>
      <c r="B26" s="23"/>
      <c r="C26" s="20" t="str">
        <f xml:space="preserve"> IF(A26&lt;&gt;"", IF(R26&lt;&gt;"", R26 &amp; " ve složení ","") &amp; TRIM(INDEX('Evidence střelců a nástřel'!$V$7:$V$107, MATCH($A26, 'Evidence střelců a nástřel'!$D$7:$D$107,0))),"")</f>
        <v/>
      </c>
      <c r="D26" s="12" t="str">
        <f>IF($A26&lt;&gt;"", IF(SUMIF('Evidence střelců a nástřel'!$D$7:$D$107,$A26,'Evidence střelců a nástřel'!F$7:F$107) &gt; 0, SUMIF('Evidence střelců a nástřel'!$D$7:$D$107,$A26,'Evidence střelců a nástřel'!F$7:F$107),""),"")</f>
        <v/>
      </c>
      <c r="E26" s="12" t="str">
        <f>IF($A26&lt;&gt;"", IF(SUMIF('Evidence střelců a nástřel'!$D$7:$D$107,$A26,'Evidence střelců a nástřel'!G$7:G$107) &gt; 0, SUMIF('Evidence střelců a nástřel'!$D$7:$D$107,$A26,'Evidence střelců a nástřel'!G$7:G$107),""),"")</f>
        <v/>
      </c>
      <c r="F26" s="12" t="str">
        <f>IF($A26&lt;&gt;"", IF(SUMIF('Evidence střelců a nástřel'!$D$7:$D$107,$A26,'Evidence střelců a nástřel'!H$7:H$107) &gt; 0, SUMIF('Evidence střelců a nástřel'!$D$7:$D$107,$A26,'Evidence střelců a nástřel'!H$7:H$107),""),"")</f>
        <v/>
      </c>
      <c r="G26" s="12" t="str">
        <f>IF($A26&lt;&gt;"", IF(SUMIF('Evidence střelců a nástřel'!$D$7:$D$107,$A26,'Evidence střelců a nástřel'!I$7:I$107) &gt; 0, SUMIF('Evidence střelců a nástřel'!$D$7:$D$107,$A26,'Evidence střelců a nástřel'!I$7:I$107),""),"")</f>
        <v/>
      </c>
      <c r="H26" s="12" t="str">
        <f>IF($A26&lt;&gt;"", IF(SUMIF('Evidence střelců a nástřel'!$D$7:$D$107,$A26,'Evidence střelců a nástřel'!J$7:J$107) &gt; 0, SUMIF('Evidence střelců a nástřel'!$D$7:$D$107,$A26,'Evidence střelců a nástřel'!J$7:J$107),""),"")</f>
        <v/>
      </c>
      <c r="I26" s="12" t="str">
        <f>IF($A26&lt;&gt;"", IF(SUMIF('Evidence střelců a nástřel'!$D$7:$D$107,$A26,'Evidence střelců a nástřel'!K$7:K$107) &gt; 0, SUMIF('Evidence střelců a nástřel'!$D$7:$D$107,$A26,'Evidence střelců a nástřel'!K$7:K$107),""),"")</f>
        <v/>
      </c>
      <c r="J26" s="12" t="str">
        <f>IF($A26&lt;&gt;"", IF(SUMIF('Evidence střelců a nástřel'!$D$7:$D$107,$A26,'Evidence střelců a nástřel'!L$7:L$107) &gt; 0, SUMIF('Evidence střelců a nástřel'!$D$7:$D$107,$A26,'Evidence střelců a nástřel'!L$7:L$107),""),"")</f>
        <v/>
      </c>
      <c r="K26" s="12" t="str">
        <f>IF($A26&lt;&gt;"", IF(SUMIF('Evidence střelců a nástřel'!$D$7:$D$107,$A26,'Evidence střelců a nástřel'!M$7:M$107) &gt; 0, SUMIF('Evidence střelců a nástřel'!$D$7:$D$107,$A26,'Evidence střelců a nástřel'!M$7:M$107),""),"")</f>
        <v/>
      </c>
      <c r="L26" s="12" t="str">
        <f>IF($A26&lt;&gt;"", IF(SUMIF('Evidence střelců a nástřel'!$D$7:$D$107,$A26,'Evidence střelců a nástřel'!N$7:N$107) &gt; 0, SUMIF('Evidence střelců a nástřel'!$D$7:$D$107,$A26,'Evidence střelců a nástřel'!N$7:N$107),""),"")</f>
        <v/>
      </c>
      <c r="M26" s="12" t="str">
        <f>IF($A26&lt;&gt;"", IF(SUMIF('Evidence střelců a nástřel'!$D$7:$D$107,$A26,'Evidence střelců a nástřel'!O$7:O$107) &gt; 0, SUMIF('Evidence střelců a nástřel'!$D$7:$D$107,$A26,'Evidence střelců a nástřel'!O$7:O$107),""),"")</f>
        <v/>
      </c>
      <c r="N26" s="23"/>
      <c r="O26" s="12" t="str">
        <f t="shared" si="0"/>
        <v/>
      </c>
      <c r="P26" s="12" t="str">
        <f>IF(AND(COUNT(D26:N26) &gt; 0, B26&lt;&gt;"MZ"), 'Pomocné pořadí družstva'!N26, "")</f>
        <v/>
      </c>
      <c r="Q26" s="12" t="str">
        <f>IF(A26&lt;&gt;"", COUNTIF('Evidence střelců a nástřel'!$D$7:$D$107,A26),"")</f>
        <v/>
      </c>
      <c r="R26" s="23"/>
      <c r="S26" t="str">
        <f>IF(AND($O26 &lt;&gt;"", 'Pomocné pořadí družstva'!$R26 &gt;1),  "Rozstřel: "&amp; ('Pomocné pořadí družstva'!$R26) &amp;" o " &amp; P26 &amp; ". - " &amp; ($P26 + 'Pomocné pořadí družstva'!$R26 - 1) &amp; ". místo","")</f>
        <v/>
      </c>
    </row>
    <row r="27" spans="1:19" x14ac:dyDescent="0.25">
      <c r="A27" s="12" t="str">
        <f>IF(A26&lt;&gt;"",IF(ISNUMBER(MATCH(A26+1,'Evidence střelců a nástřel'!$D$7:$D$107,0)),  INDEX('Evidence střelců a nástřel'!$D$7:$D$107,  MATCH(A26+1,'Evidence střelců a nástřel'!$D$7:$D$107,0)),""),"")</f>
        <v/>
      </c>
      <c r="B27" s="23"/>
      <c r="C27" s="20" t="str">
        <f xml:space="preserve"> IF(A27&lt;&gt;"", IF(R27&lt;&gt;"", R27 &amp; " ve složení ","") &amp; TRIM(INDEX('Evidence střelců a nástřel'!$V$7:$V$107, MATCH($A27, 'Evidence střelců a nástřel'!$D$7:$D$107,0))),"")</f>
        <v/>
      </c>
      <c r="D27" s="12" t="str">
        <f>IF($A27&lt;&gt;"", IF(SUMIF('Evidence střelců a nástřel'!$D$7:$D$107,$A27,'Evidence střelců a nástřel'!F$7:F$107) &gt; 0, SUMIF('Evidence střelců a nástřel'!$D$7:$D$107,$A27,'Evidence střelců a nástřel'!F$7:F$107),""),"")</f>
        <v/>
      </c>
      <c r="E27" s="12" t="str">
        <f>IF($A27&lt;&gt;"", IF(SUMIF('Evidence střelců a nástřel'!$D$7:$D$107,$A27,'Evidence střelců a nástřel'!G$7:G$107) &gt; 0, SUMIF('Evidence střelců a nástřel'!$D$7:$D$107,$A27,'Evidence střelců a nástřel'!G$7:G$107),""),"")</f>
        <v/>
      </c>
      <c r="F27" s="12" t="str">
        <f>IF($A27&lt;&gt;"", IF(SUMIF('Evidence střelců a nástřel'!$D$7:$D$107,$A27,'Evidence střelců a nástřel'!H$7:H$107) &gt; 0, SUMIF('Evidence střelců a nástřel'!$D$7:$D$107,$A27,'Evidence střelců a nástřel'!H$7:H$107),""),"")</f>
        <v/>
      </c>
      <c r="G27" s="12" t="str">
        <f>IF($A27&lt;&gt;"", IF(SUMIF('Evidence střelců a nástřel'!$D$7:$D$107,$A27,'Evidence střelců a nástřel'!I$7:I$107) &gt; 0, SUMIF('Evidence střelců a nástřel'!$D$7:$D$107,$A27,'Evidence střelců a nástřel'!I$7:I$107),""),"")</f>
        <v/>
      </c>
      <c r="H27" s="12" t="str">
        <f>IF($A27&lt;&gt;"", IF(SUMIF('Evidence střelců a nástřel'!$D$7:$D$107,$A27,'Evidence střelců a nástřel'!J$7:J$107) &gt; 0, SUMIF('Evidence střelců a nástřel'!$D$7:$D$107,$A27,'Evidence střelců a nástřel'!J$7:J$107),""),"")</f>
        <v/>
      </c>
      <c r="I27" s="12" t="str">
        <f>IF($A27&lt;&gt;"", IF(SUMIF('Evidence střelců a nástřel'!$D$7:$D$107,$A27,'Evidence střelců a nástřel'!K$7:K$107) &gt; 0, SUMIF('Evidence střelců a nástřel'!$D$7:$D$107,$A27,'Evidence střelců a nástřel'!K$7:K$107),""),"")</f>
        <v/>
      </c>
      <c r="J27" s="12" t="str">
        <f>IF($A27&lt;&gt;"", IF(SUMIF('Evidence střelců a nástřel'!$D$7:$D$107,$A27,'Evidence střelců a nástřel'!L$7:L$107) &gt; 0, SUMIF('Evidence střelců a nástřel'!$D$7:$D$107,$A27,'Evidence střelců a nástřel'!L$7:L$107),""),"")</f>
        <v/>
      </c>
      <c r="K27" s="12" t="str">
        <f>IF($A27&lt;&gt;"", IF(SUMIF('Evidence střelců a nástřel'!$D$7:$D$107,$A27,'Evidence střelců a nástřel'!M$7:M$107) &gt; 0, SUMIF('Evidence střelců a nástřel'!$D$7:$D$107,$A27,'Evidence střelců a nástřel'!M$7:M$107),""),"")</f>
        <v/>
      </c>
      <c r="L27" s="12" t="str">
        <f>IF($A27&lt;&gt;"", IF(SUMIF('Evidence střelců a nástřel'!$D$7:$D$107,$A27,'Evidence střelců a nástřel'!N$7:N$107) &gt; 0, SUMIF('Evidence střelců a nástřel'!$D$7:$D$107,$A27,'Evidence střelců a nástřel'!N$7:N$107),""),"")</f>
        <v/>
      </c>
      <c r="M27" s="12" t="str">
        <f>IF($A27&lt;&gt;"", IF(SUMIF('Evidence střelců a nástřel'!$D$7:$D$107,$A27,'Evidence střelců a nástřel'!O$7:O$107) &gt; 0, SUMIF('Evidence střelců a nástřel'!$D$7:$D$107,$A27,'Evidence střelců a nástřel'!O$7:O$107),""),"")</f>
        <v/>
      </c>
      <c r="N27" s="23"/>
      <c r="O27" s="12" t="str">
        <f t="shared" si="0"/>
        <v/>
      </c>
      <c r="P27" s="12" t="str">
        <f>IF(AND(COUNT(D27:N27) &gt; 0, B27&lt;&gt;"MZ"), 'Pomocné pořadí družstva'!N27, "")</f>
        <v/>
      </c>
      <c r="Q27" s="12" t="str">
        <f>IF(A27&lt;&gt;"", COUNTIF('Evidence střelců a nástřel'!$D$7:$D$107,A27),"")</f>
        <v/>
      </c>
      <c r="R27" s="23"/>
      <c r="S27" t="str">
        <f>IF(AND($O27 &lt;&gt;"", 'Pomocné pořadí družstva'!$R27 &gt;1),  "Rozstřel: "&amp; ('Pomocné pořadí družstva'!$R27) &amp;" o " &amp; P27 &amp; ". - " &amp; ($P27 + 'Pomocné pořadí družstva'!$R27 - 1) &amp; ". místo","")</f>
        <v/>
      </c>
    </row>
    <row r="28" spans="1:19" x14ac:dyDescent="0.25">
      <c r="A28" s="12" t="str">
        <f>IF(A27&lt;&gt;"",IF(ISNUMBER(MATCH(A27+1,'Evidence střelců a nástřel'!$D$7:$D$107,0)),  INDEX('Evidence střelců a nástřel'!$D$7:$D$107,  MATCH(A27+1,'Evidence střelců a nástřel'!$D$7:$D$107,0)),""),"")</f>
        <v/>
      </c>
      <c r="B28" s="23"/>
      <c r="C28" s="20" t="str">
        <f xml:space="preserve"> IF(A28&lt;&gt;"", IF(R28&lt;&gt;"", R28 &amp; " ve složení ","") &amp; TRIM(INDEX('Evidence střelců a nástřel'!$V$7:$V$107, MATCH($A28, 'Evidence střelců a nástřel'!$D$7:$D$107,0))),"")</f>
        <v/>
      </c>
      <c r="D28" s="12" t="str">
        <f>IF($A28&lt;&gt;"", IF(SUMIF('Evidence střelců a nástřel'!$D$7:$D$107,$A28,'Evidence střelců a nástřel'!F$7:F$107) &gt; 0, SUMIF('Evidence střelců a nástřel'!$D$7:$D$107,$A28,'Evidence střelců a nástřel'!F$7:F$107),""),"")</f>
        <v/>
      </c>
      <c r="E28" s="12" t="str">
        <f>IF($A28&lt;&gt;"", IF(SUMIF('Evidence střelců a nástřel'!$D$7:$D$107,$A28,'Evidence střelců a nástřel'!G$7:G$107) &gt; 0, SUMIF('Evidence střelců a nástřel'!$D$7:$D$107,$A28,'Evidence střelců a nástřel'!G$7:G$107),""),"")</f>
        <v/>
      </c>
      <c r="F28" s="12" t="str">
        <f>IF($A28&lt;&gt;"", IF(SUMIF('Evidence střelců a nástřel'!$D$7:$D$107,$A28,'Evidence střelců a nástřel'!H$7:H$107) &gt; 0, SUMIF('Evidence střelců a nástřel'!$D$7:$D$107,$A28,'Evidence střelců a nástřel'!H$7:H$107),""),"")</f>
        <v/>
      </c>
      <c r="G28" s="12" t="str">
        <f>IF($A28&lt;&gt;"", IF(SUMIF('Evidence střelců a nástřel'!$D$7:$D$107,$A28,'Evidence střelců a nástřel'!I$7:I$107) &gt; 0, SUMIF('Evidence střelců a nástřel'!$D$7:$D$107,$A28,'Evidence střelců a nástřel'!I$7:I$107),""),"")</f>
        <v/>
      </c>
      <c r="H28" s="12" t="str">
        <f>IF($A28&lt;&gt;"", IF(SUMIF('Evidence střelců a nástřel'!$D$7:$D$107,$A28,'Evidence střelců a nástřel'!J$7:J$107) &gt; 0, SUMIF('Evidence střelců a nástřel'!$D$7:$D$107,$A28,'Evidence střelců a nástřel'!J$7:J$107),""),"")</f>
        <v/>
      </c>
      <c r="I28" s="12" t="str">
        <f>IF($A28&lt;&gt;"", IF(SUMIF('Evidence střelců a nástřel'!$D$7:$D$107,$A28,'Evidence střelců a nástřel'!K$7:K$107) &gt; 0, SUMIF('Evidence střelců a nástřel'!$D$7:$D$107,$A28,'Evidence střelců a nástřel'!K$7:K$107),""),"")</f>
        <v/>
      </c>
      <c r="J28" s="12" t="str">
        <f>IF($A28&lt;&gt;"", IF(SUMIF('Evidence střelců a nástřel'!$D$7:$D$107,$A28,'Evidence střelců a nástřel'!L$7:L$107) &gt; 0, SUMIF('Evidence střelců a nástřel'!$D$7:$D$107,$A28,'Evidence střelců a nástřel'!L$7:L$107),""),"")</f>
        <v/>
      </c>
      <c r="K28" s="12" t="str">
        <f>IF($A28&lt;&gt;"", IF(SUMIF('Evidence střelců a nástřel'!$D$7:$D$107,$A28,'Evidence střelců a nástřel'!M$7:M$107) &gt; 0, SUMIF('Evidence střelců a nástřel'!$D$7:$D$107,$A28,'Evidence střelců a nástřel'!M$7:M$107),""),"")</f>
        <v/>
      </c>
      <c r="L28" s="12" t="str">
        <f>IF($A28&lt;&gt;"", IF(SUMIF('Evidence střelců a nástřel'!$D$7:$D$107,$A28,'Evidence střelců a nástřel'!N$7:N$107) &gt; 0, SUMIF('Evidence střelců a nástřel'!$D$7:$D$107,$A28,'Evidence střelců a nástřel'!N$7:N$107),""),"")</f>
        <v/>
      </c>
      <c r="M28" s="12" t="str">
        <f>IF($A28&lt;&gt;"", IF(SUMIF('Evidence střelců a nástřel'!$D$7:$D$107,$A28,'Evidence střelců a nástřel'!O$7:O$107) &gt; 0, SUMIF('Evidence střelců a nástřel'!$D$7:$D$107,$A28,'Evidence střelců a nástřel'!O$7:O$107),""),"")</f>
        <v/>
      </c>
      <c r="N28" s="23"/>
      <c r="O28" s="12" t="str">
        <f t="shared" si="0"/>
        <v/>
      </c>
      <c r="P28" s="12" t="str">
        <f>IF(AND(COUNT(D28:N28) &gt; 0, B28&lt;&gt;"MZ"), 'Pomocné pořadí družstva'!N28, "")</f>
        <v/>
      </c>
      <c r="Q28" s="12" t="str">
        <f>IF(A28&lt;&gt;"", COUNTIF('Evidence střelců a nástřel'!$D$7:$D$107,A28),"")</f>
        <v/>
      </c>
      <c r="R28" s="23"/>
      <c r="S28" t="str">
        <f>IF(AND($O28 &lt;&gt;"", 'Pomocné pořadí družstva'!$R28 &gt;1),  "Rozstřel: "&amp; ('Pomocné pořadí družstva'!$R28) &amp;" o " &amp; P28 &amp; ". - " &amp; ($P28 + 'Pomocné pořadí družstva'!$R28 - 1) &amp; ". místo","")</f>
        <v/>
      </c>
    </row>
    <row r="29" spans="1:19" x14ac:dyDescent="0.25">
      <c r="A29" s="12" t="str">
        <f>IF(A28&lt;&gt;"",IF(ISNUMBER(MATCH(A28+1,'Evidence střelců a nástřel'!$D$7:$D$107,0)),  INDEX('Evidence střelců a nástřel'!$D$7:$D$107,  MATCH(A28+1,'Evidence střelců a nástřel'!$D$7:$D$107,0)),""),"")</f>
        <v/>
      </c>
      <c r="B29" s="23"/>
      <c r="C29" s="20" t="str">
        <f xml:space="preserve"> IF(A29&lt;&gt;"", IF(R29&lt;&gt;"", R29 &amp; " ve složení ","") &amp; TRIM(INDEX('Evidence střelců a nástřel'!$V$7:$V$107, MATCH($A29, 'Evidence střelců a nástřel'!$D$7:$D$107,0))),"")</f>
        <v/>
      </c>
      <c r="D29" s="12" t="str">
        <f>IF($A29&lt;&gt;"", IF(SUMIF('Evidence střelců a nástřel'!$D$7:$D$107,$A29,'Evidence střelců a nástřel'!F$7:F$107) &gt; 0, SUMIF('Evidence střelců a nástřel'!$D$7:$D$107,$A29,'Evidence střelců a nástřel'!F$7:F$107),""),"")</f>
        <v/>
      </c>
      <c r="E29" s="12" t="str">
        <f>IF($A29&lt;&gt;"", IF(SUMIF('Evidence střelců a nástřel'!$D$7:$D$107,$A29,'Evidence střelců a nástřel'!G$7:G$107) &gt; 0, SUMIF('Evidence střelců a nástřel'!$D$7:$D$107,$A29,'Evidence střelců a nástřel'!G$7:G$107),""),"")</f>
        <v/>
      </c>
      <c r="F29" s="12" t="str">
        <f>IF($A29&lt;&gt;"", IF(SUMIF('Evidence střelců a nástřel'!$D$7:$D$107,$A29,'Evidence střelců a nástřel'!H$7:H$107) &gt; 0, SUMIF('Evidence střelců a nástřel'!$D$7:$D$107,$A29,'Evidence střelců a nástřel'!H$7:H$107),""),"")</f>
        <v/>
      </c>
      <c r="G29" s="12" t="str">
        <f>IF($A29&lt;&gt;"", IF(SUMIF('Evidence střelců a nástřel'!$D$7:$D$107,$A29,'Evidence střelců a nástřel'!I$7:I$107) &gt; 0, SUMIF('Evidence střelců a nástřel'!$D$7:$D$107,$A29,'Evidence střelců a nástřel'!I$7:I$107),""),"")</f>
        <v/>
      </c>
      <c r="H29" s="12" t="str">
        <f>IF($A29&lt;&gt;"", IF(SUMIF('Evidence střelců a nástřel'!$D$7:$D$107,$A29,'Evidence střelců a nástřel'!J$7:J$107) &gt; 0, SUMIF('Evidence střelců a nástřel'!$D$7:$D$107,$A29,'Evidence střelců a nástřel'!J$7:J$107),""),"")</f>
        <v/>
      </c>
      <c r="I29" s="12" t="str">
        <f>IF($A29&lt;&gt;"", IF(SUMIF('Evidence střelců a nástřel'!$D$7:$D$107,$A29,'Evidence střelců a nástřel'!K$7:K$107) &gt; 0, SUMIF('Evidence střelců a nástřel'!$D$7:$D$107,$A29,'Evidence střelců a nástřel'!K$7:K$107),""),"")</f>
        <v/>
      </c>
      <c r="J29" s="12" t="str">
        <f>IF($A29&lt;&gt;"", IF(SUMIF('Evidence střelců a nástřel'!$D$7:$D$107,$A29,'Evidence střelců a nástřel'!L$7:L$107) &gt; 0, SUMIF('Evidence střelců a nástřel'!$D$7:$D$107,$A29,'Evidence střelců a nástřel'!L$7:L$107),""),"")</f>
        <v/>
      </c>
      <c r="K29" s="12" t="str">
        <f>IF($A29&lt;&gt;"", IF(SUMIF('Evidence střelců a nástřel'!$D$7:$D$107,$A29,'Evidence střelců a nástřel'!M$7:M$107) &gt; 0, SUMIF('Evidence střelců a nástřel'!$D$7:$D$107,$A29,'Evidence střelců a nástřel'!M$7:M$107),""),"")</f>
        <v/>
      </c>
      <c r="L29" s="12" t="str">
        <f>IF($A29&lt;&gt;"", IF(SUMIF('Evidence střelců a nástřel'!$D$7:$D$107,$A29,'Evidence střelců a nástřel'!N$7:N$107) &gt; 0, SUMIF('Evidence střelců a nástřel'!$D$7:$D$107,$A29,'Evidence střelců a nástřel'!N$7:N$107),""),"")</f>
        <v/>
      </c>
      <c r="M29" s="12" t="str">
        <f>IF($A29&lt;&gt;"", IF(SUMIF('Evidence střelců a nástřel'!$D$7:$D$107,$A29,'Evidence střelců a nástřel'!O$7:O$107) &gt; 0, SUMIF('Evidence střelců a nástřel'!$D$7:$D$107,$A29,'Evidence střelců a nástřel'!O$7:O$107),""),"")</f>
        <v/>
      </c>
      <c r="N29" s="23"/>
      <c r="O29" s="12" t="str">
        <f t="shared" si="0"/>
        <v/>
      </c>
      <c r="P29" s="12" t="str">
        <f>IF(AND(COUNT(D29:N29) &gt; 0, B29&lt;&gt;"MZ"), 'Pomocné pořadí družstva'!N29, "")</f>
        <v/>
      </c>
      <c r="Q29" s="12" t="str">
        <f>IF(A29&lt;&gt;"", COUNTIF('Evidence střelců a nástřel'!$D$7:$D$107,A29),"")</f>
        <v/>
      </c>
      <c r="R29" s="23"/>
      <c r="S29" t="str">
        <f>IF(AND($O29 &lt;&gt;"", 'Pomocné pořadí družstva'!$R29 &gt;1),  "Rozstřel: "&amp; ('Pomocné pořadí družstva'!$R29) &amp;" o " &amp; P29 &amp; ". - " &amp; ($P29 + 'Pomocné pořadí družstva'!$R29 - 1) &amp; ". místo","")</f>
        <v/>
      </c>
    </row>
    <row r="30" spans="1:19" x14ac:dyDescent="0.25">
      <c r="A30" s="12" t="str">
        <f>IF(A29&lt;&gt;"",IF(ISNUMBER(MATCH(A29+1,'Evidence střelců a nástřel'!$D$7:$D$107,0)),  INDEX('Evidence střelců a nástřel'!$D$7:$D$107,  MATCH(A29+1,'Evidence střelců a nástřel'!$D$7:$D$107,0)),""),"")</f>
        <v/>
      </c>
      <c r="B30" s="23"/>
      <c r="C30" s="20" t="str">
        <f xml:space="preserve"> IF(A30&lt;&gt;"", IF(R30&lt;&gt;"", R30 &amp; " ve složení ","") &amp; TRIM(INDEX('Evidence střelců a nástřel'!$V$7:$V$107, MATCH($A30, 'Evidence střelců a nástřel'!$D$7:$D$107,0))),"")</f>
        <v/>
      </c>
      <c r="D30" s="12" t="str">
        <f>IF($A30&lt;&gt;"", IF(SUMIF('Evidence střelců a nástřel'!$D$7:$D$107,$A30,'Evidence střelců a nástřel'!F$7:F$107) &gt; 0, SUMIF('Evidence střelců a nástřel'!$D$7:$D$107,$A30,'Evidence střelců a nástřel'!F$7:F$107),""),"")</f>
        <v/>
      </c>
      <c r="E30" s="12" t="str">
        <f>IF($A30&lt;&gt;"", IF(SUMIF('Evidence střelců a nástřel'!$D$7:$D$107,$A30,'Evidence střelců a nástřel'!G$7:G$107) &gt; 0, SUMIF('Evidence střelců a nástřel'!$D$7:$D$107,$A30,'Evidence střelců a nástřel'!G$7:G$107),""),"")</f>
        <v/>
      </c>
      <c r="F30" s="12" t="str">
        <f>IF($A30&lt;&gt;"", IF(SUMIF('Evidence střelců a nástřel'!$D$7:$D$107,$A30,'Evidence střelců a nástřel'!H$7:H$107) &gt; 0, SUMIF('Evidence střelců a nástřel'!$D$7:$D$107,$A30,'Evidence střelců a nástřel'!H$7:H$107),""),"")</f>
        <v/>
      </c>
      <c r="G30" s="12" t="str">
        <f>IF($A30&lt;&gt;"", IF(SUMIF('Evidence střelců a nástřel'!$D$7:$D$107,$A30,'Evidence střelců a nástřel'!I$7:I$107) &gt; 0, SUMIF('Evidence střelců a nástřel'!$D$7:$D$107,$A30,'Evidence střelců a nástřel'!I$7:I$107),""),"")</f>
        <v/>
      </c>
      <c r="H30" s="12" t="str">
        <f>IF($A30&lt;&gt;"", IF(SUMIF('Evidence střelců a nástřel'!$D$7:$D$107,$A30,'Evidence střelců a nástřel'!J$7:J$107) &gt; 0, SUMIF('Evidence střelců a nástřel'!$D$7:$D$107,$A30,'Evidence střelců a nástřel'!J$7:J$107),""),"")</f>
        <v/>
      </c>
      <c r="I30" s="12" t="str">
        <f>IF($A30&lt;&gt;"", IF(SUMIF('Evidence střelců a nástřel'!$D$7:$D$107,$A30,'Evidence střelců a nástřel'!K$7:K$107) &gt; 0, SUMIF('Evidence střelců a nástřel'!$D$7:$D$107,$A30,'Evidence střelců a nástřel'!K$7:K$107),""),"")</f>
        <v/>
      </c>
      <c r="J30" s="12" t="str">
        <f>IF($A30&lt;&gt;"", IF(SUMIF('Evidence střelců a nástřel'!$D$7:$D$107,$A30,'Evidence střelců a nástřel'!L$7:L$107) &gt; 0, SUMIF('Evidence střelců a nástřel'!$D$7:$D$107,$A30,'Evidence střelců a nástřel'!L$7:L$107),""),"")</f>
        <v/>
      </c>
      <c r="K30" s="12" t="str">
        <f>IF($A30&lt;&gt;"", IF(SUMIF('Evidence střelců a nástřel'!$D$7:$D$107,$A30,'Evidence střelců a nástřel'!M$7:M$107) &gt; 0, SUMIF('Evidence střelců a nástřel'!$D$7:$D$107,$A30,'Evidence střelců a nástřel'!M$7:M$107),""),"")</f>
        <v/>
      </c>
      <c r="L30" s="12" t="str">
        <f>IF($A30&lt;&gt;"", IF(SUMIF('Evidence střelců a nástřel'!$D$7:$D$107,$A30,'Evidence střelců a nástřel'!N$7:N$107) &gt; 0, SUMIF('Evidence střelců a nástřel'!$D$7:$D$107,$A30,'Evidence střelců a nástřel'!N$7:N$107),""),"")</f>
        <v/>
      </c>
      <c r="M30" s="12" t="str">
        <f>IF($A30&lt;&gt;"", IF(SUMIF('Evidence střelců a nástřel'!$D$7:$D$107,$A30,'Evidence střelců a nástřel'!O$7:O$107) &gt; 0, SUMIF('Evidence střelců a nástřel'!$D$7:$D$107,$A30,'Evidence střelců a nástřel'!O$7:O$107),""),"")</f>
        <v/>
      </c>
      <c r="N30" s="23"/>
      <c r="O30" s="12" t="str">
        <f t="shared" si="0"/>
        <v/>
      </c>
      <c r="P30" s="12" t="str">
        <f>IF(AND(COUNT(D30:N30) &gt; 0, B30&lt;&gt;"MZ"), 'Pomocné pořadí družstva'!N30, "")</f>
        <v/>
      </c>
      <c r="Q30" s="12" t="str">
        <f>IF(A30&lt;&gt;"", COUNTIF('Evidence střelců a nástřel'!$D$7:$D$107,A30),"")</f>
        <v/>
      </c>
      <c r="R30" s="23"/>
      <c r="S30" t="str">
        <f>IF(AND($O30 &lt;&gt;"", 'Pomocné pořadí družstva'!$R30 &gt;1),  "Rozstřel: "&amp; ('Pomocné pořadí družstva'!$R30) &amp;" o " &amp; P30 &amp; ". - " &amp; ($P30 + 'Pomocné pořadí družstva'!$R30 - 1) &amp; ". místo","")</f>
        <v/>
      </c>
    </row>
    <row r="31" spans="1:19" x14ac:dyDescent="0.25">
      <c r="A31" s="12" t="str">
        <f>IF(A30&lt;&gt;"",IF(ISNUMBER(MATCH(A30+1,'Evidence střelců a nástřel'!$D$7:$D$107,0)),  INDEX('Evidence střelců a nástřel'!$D$7:$D$107,  MATCH(A30+1,'Evidence střelců a nástřel'!$D$7:$D$107,0)),""),"")</f>
        <v/>
      </c>
      <c r="B31" s="23"/>
      <c r="C31" s="20" t="str">
        <f xml:space="preserve"> IF(A31&lt;&gt;"", IF(R31&lt;&gt;"", R31 &amp; " ve složení ","") &amp; TRIM(INDEX('Evidence střelců a nástřel'!$V$7:$V$107, MATCH($A31, 'Evidence střelců a nástřel'!$D$7:$D$107,0))),"")</f>
        <v/>
      </c>
      <c r="D31" s="12" t="str">
        <f>IF($A31&lt;&gt;"", IF(SUMIF('Evidence střelců a nástřel'!$D$7:$D$107,$A31,'Evidence střelců a nástřel'!F$7:F$107) &gt; 0, SUMIF('Evidence střelců a nástřel'!$D$7:$D$107,$A31,'Evidence střelců a nástřel'!F$7:F$107),""),"")</f>
        <v/>
      </c>
      <c r="E31" s="12" t="str">
        <f>IF($A31&lt;&gt;"", IF(SUMIF('Evidence střelců a nástřel'!$D$7:$D$107,$A31,'Evidence střelců a nástřel'!G$7:G$107) &gt; 0, SUMIF('Evidence střelců a nástřel'!$D$7:$D$107,$A31,'Evidence střelců a nástřel'!G$7:G$107),""),"")</f>
        <v/>
      </c>
      <c r="F31" s="12" t="str">
        <f>IF($A31&lt;&gt;"", IF(SUMIF('Evidence střelců a nástřel'!$D$7:$D$107,$A31,'Evidence střelců a nástřel'!H$7:H$107) &gt; 0, SUMIF('Evidence střelců a nástřel'!$D$7:$D$107,$A31,'Evidence střelců a nástřel'!H$7:H$107),""),"")</f>
        <v/>
      </c>
      <c r="G31" s="12" t="str">
        <f>IF($A31&lt;&gt;"", IF(SUMIF('Evidence střelců a nástřel'!$D$7:$D$107,$A31,'Evidence střelců a nástřel'!I$7:I$107) &gt; 0, SUMIF('Evidence střelců a nástřel'!$D$7:$D$107,$A31,'Evidence střelců a nástřel'!I$7:I$107),""),"")</f>
        <v/>
      </c>
      <c r="H31" s="12" t="str">
        <f>IF($A31&lt;&gt;"", IF(SUMIF('Evidence střelců a nástřel'!$D$7:$D$107,$A31,'Evidence střelců a nástřel'!J$7:J$107) &gt; 0, SUMIF('Evidence střelců a nástřel'!$D$7:$D$107,$A31,'Evidence střelců a nástřel'!J$7:J$107),""),"")</f>
        <v/>
      </c>
      <c r="I31" s="12" t="str">
        <f>IF($A31&lt;&gt;"", IF(SUMIF('Evidence střelců a nástřel'!$D$7:$D$107,$A31,'Evidence střelců a nástřel'!K$7:K$107) &gt; 0, SUMIF('Evidence střelců a nástřel'!$D$7:$D$107,$A31,'Evidence střelců a nástřel'!K$7:K$107),""),"")</f>
        <v/>
      </c>
      <c r="J31" s="12" t="str">
        <f>IF($A31&lt;&gt;"", IF(SUMIF('Evidence střelců a nástřel'!$D$7:$D$107,$A31,'Evidence střelců a nástřel'!L$7:L$107) &gt; 0, SUMIF('Evidence střelců a nástřel'!$D$7:$D$107,$A31,'Evidence střelců a nástřel'!L$7:L$107),""),"")</f>
        <v/>
      </c>
      <c r="K31" s="12" t="str">
        <f>IF($A31&lt;&gt;"", IF(SUMIF('Evidence střelců a nástřel'!$D$7:$D$107,$A31,'Evidence střelců a nástřel'!M$7:M$107) &gt; 0, SUMIF('Evidence střelců a nástřel'!$D$7:$D$107,$A31,'Evidence střelců a nástřel'!M$7:M$107),""),"")</f>
        <v/>
      </c>
      <c r="L31" s="12" t="str">
        <f>IF($A31&lt;&gt;"", IF(SUMIF('Evidence střelců a nástřel'!$D$7:$D$107,$A31,'Evidence střelců a nástřel'!N$7:N$107) &gt; 0, SUMIF('Evidence střelců a nástřel'!$D$7:$D$107,$A31,'Evidence střelců a nástřel'!N$7:N$107),""),"")</f>
        <v/>
      </c>
      <c r="M31" s="12" t="str">
        <f>IF($A31&lt;&gt;"", IF(SUMIF('Evidence střelců a nástřel'!$D$7:$D$107,$A31,'Evidence střelců a nástřel'!O$7:O$107) &gt; 0, SUMIF('Evidence střelců a nástřel'!$D$7:$D$107,$A31,'Evidence střelců a nástřel'!O$7:O$107),""),"")</f>
        <v/>
      </c>
      <c r="N31" s="23"/>
      <c r="O31" s="12" t="str">
        <f t="shared" si="0"/>
        <v/>
      </c>
      <c r="P31" s="12" t="str">
        <f>IF(AND(COUNT(D31:N31) &gt; 0, B31&lt;&gt;"MZ"), 'Pomocné pořadí družstva'!N31, "")</f>
        <v/>
      </c>
      <c r="Q31" s="12" t="str">
        <f>IF(A31&lt;&gt;"", COUNTIF('Evidence střelců a nástřel'!$D$7:$D$107,A31),"")</f>
        <v/>
      </c>
      <c r="R31" s="23"/>
      <c r="S31" t="str">
        <f>IF(AND($O31 &lt;&gt;"", 'Pomocné pořadí družstva'!$R31 &gt;1),  "Rozstřel: "&amp; ('Pomocné pořadí družstva'!$R31) &amp;" o " &amp; P31 &amp; ". - " &amp; ($P31 + 'Pomocné pořadí družstva'!$R31 - 1) &amp; ". místo","")</f>
        <v/>
      </c>
    </row>
    <row r="32" spans="1:19" x14ac:dyDescent="0.25">
      <c r="A32" s="12" t="str">
        <f>IF(A31&lt;&gt;"",IF(ISNUMBER(MATCH(A31+1,'Evidence střelců a nástřel'!$D$7:$D$107,0)),  INDEX('Evidence střelců a nástřel'!$D$7:$D$107,  MATCH(A31+1,'Evidence střelců a nástřel'!$D$7:$D$107,0)),""),"")</f>
        <v/>
      </c>
      <c r="B32" s="23"/>
      <c r="C32" s="20" t="str">
        <f xml:space="preserve"> IF(A32&lt;&gt;"", IF(R32&lt;&gt;"", R32 &amp; " ve složení ","") &amp; TRIM(INDEX('Evidence střelců a nástřel'!$V$7:$V$107, MATCH($A32, 'Evidence střelců a nástřel'!$D$7:$D$107,0))),"")</f>
        <v/>
      </c>
      <c r="D32" s="12" t="str">
        <f>IF($A32&lt;&gt;"", IF(SUMIF('Evidence střelců a nástřel'!$D$7:$D$107,$A32,'Evidence střelců a nástřel'!F$7:F$107) &gt; 0, SUMIF('Evidence střelců a nástřel'!$D$7:$D$107,$A32,'Evidence střelců a nástřel'!F$7:F$107),""),"")</f>
        <v/>
      </c>
      <c r="E32" s="12" t="str">
        <f>IF($A32&lt;&gt;"", IF(SUMIF('Evidence střelců a nástřel'!$D$7:$D$107,$A32,'Evidence střelců a nástřel'!G$7:G$107) &gt; 0, SUMIF('Evidence střelců a nástřel'!$D$7:$D$107,$A32,'Evidence střelců a nástřel'!G$7:G$107),""),"")</f>
        <v/>
      </c>
      <c r="F32" s="12" t="str">
        <f>IF($A32&lt;&gt;"", IF(SUMIF('Evidence střelců a nástřel'!$D$7:$D$107,$A32,'Evidence střelců a nástřel'!H$7:H$107) &gt; 0, SUMIF('Evidence střelců a nástřel'!$D$7:$D$107,$A32,'Evidence střelců a nástřel'!H$7:H$107),""),"")</f>
        <v/>
      </c>
      <c r="G32" s="12" t="str">
        <f>IF($A32&lt;&gt;"", IF(SUMIF('Evidence střelců a nástřel'!$D$7:$D$107,$A32,'Evidence střelců a nástřel'!I$7:I$107) &gt; 0, SUMIF('Evidence střelců a nástřel'!$D$7:$D$107,$A32,'Evidence střelců a nástřel'!I$7:I$107),""),"")</f>
        <v/>
      </c>
      <c r="H32" s="12" t="str">
        <f>IF($A32&lt;&gt;"", IF(SUMIF('Evidence střelců a nástřel'!$D$7:$D$107,$A32,'Evidence střelců a nástřel'!J$7:J$107) &gt; 0, SUMIF('Evidence střelců a nástřel'!$D$7:$D$107,$A32,'Evidence střelců a nástřel'!J$7:J$107),""),"")</f>
        <v/>
      </c>
      <c r="I32" s="12" t="str">
        <f>IF($A32&lt;&gt;"", IF(SUMIF('Evidence střelců a nástřel'!$D$7:$D$107,$A32,'Evidence střelců a nástřel'!K$7:K$107) &gt; 0, SUMIF('Evidence střelců a nástřel'!$D$7:$D$107,$A32,'Evidence střelců a nástřel'!K$7:K$107),""),"")</f>
        <v/>
      </c>
      <c r="J32" s="12" t="str">
        <f>IF($A32&lt;&gt;"", IF(SUMIF('Evidence střelců a nástřel'!$D$7:$D$107,$A32,'Evidence střelců a nástřel'!L$7:L$107) &gt; 0, SUMIF('Evidence střelců a nástřel'!$D$7:$D$107,$A32,'Evidence střelců a nástřel'!L$7:L$107),""),"")</f>
        <v/>
      </c>
      <c r="K32" s="12" t="str">
        <f>IF($A32&lt;&gt;"", IF(SUMIF('Evidence střelců a nástřel'!$D$7:$D$107,$A32,'Evidence střelců a nástřel'!M$7:M$107) &gt; 0, SUMIF('Evidence střelců a nástřel'!$D$7:$D$107,$A32,'Evidence střelců a nástřel'!M$7:M$107),""),"")</f>
        <v/>
      </c>
      <c r="L32" s="12" t="str">
        <f>IF($A32&lt;&gt;"", IF(SUMIF('Evidence střelců a nástřel'!$D$7:$D$107,$A32,'Evidence střelců a nástřel'!N$7:N$107) &gt; 0, SUMIF('Evidence střelců a nástřel'!$D$7:$D$107,$A32,'Evidence střelců a nástřel'!N$7:N$107),""),"")</f>
        <v/>
      </c>
      <c r="M32" s="12" t="str">
        <f>IF($A32&lt;&gt;"", IF(SUMIF('Evidence střelců a nástřel'!$D$7:$D$107,$A32,'Evidence střelců a nástřel'!O$7:O$107) &gt; 0, SUMIF('Evidence střelců a nástřel'!$D$7:$D$107,$A32,'Evidence střelců a nástřel'!O$7:O$107),""),"")</f>
        <v/>
      </c>
      <c r="N32" s="23"/>
      <c r="O32" s="12" t="str">
        <f t="shared" si="0"/>
        <v/>
      </c>
      <c r="P32" s="12" t="str">
        <f>IF(AND(COUNT(D32:N32) &gt; 0, B32&lt;&gt;"MZ"), 'Pomocné pořadí družstva'!N32, "")</f>
        <v/>
      </c>
      <c r="Q32" s="12" t="str">
        <f>IF(A32&lt;&gt;"", COUNTIF('Evidence střelců a nástřel'!$D$7:$D$107,A32),"")</f>
        <v/>
      </c>
      <c r="R32" s="23"/>
      <c r="S32" t="str">
        <f>IF(AND($O32 &lt;&gt;"", 'Pomocné pořadí družstva'!$R32 &gt;1),  "Rozstřel: "&amp; ('Pomocné pořadí družstva'!$R32) &amp;" o " &amp; P32 &amp; ". - " &amp; ($P32 + 'Pomocné pořadí družstva'!$R32 - 1) &amp; ". místo","")</f>
        <v/>
      </c>
    </row>
    <row r="33" spans="1:19" x14ac:dyDescent="0.25">
      <c r="A33" s="12" t="str">
        <f>IF(A32&lt;&gt;"",IF(ISNUMBER(MATCH(A32+1,'Evidence střelců a nástřel'!$D$7:$D$107,0)),  INDEX('Evidence střelců a nástřel'!$D$7:$D$107,  MATCH(A32+1,'Evidence střelců a nástřel'!$D$7:$D$107,0)),""),"")</f>
        <v/>
      </c>
      <c r="B33" s="23"/>
      <c r="C33" s="20" t="str">
        <f xml:space="preserve"> IF(A33&lt;&gt;"", IF(R33&lt;&gt;"", R33 &amp; " ve složení ","") &amp; TRIM(INDEX('Evidence střelců a nástřel'!$V$7:$V$107, MATCH($A33, 'Evidence střelců a nástřel'!$D$7:$D$107,0))),"")</f>
        <v/>
      </c>
      <c r="D33" s="12" t="str">
        <f>IF($A33&lt;&gt;"", IF(SUMIF('Evidence střelců a nástřel'!$D$7:$D$107,$A33,'Evidence střelců a nástřel'!F$7:F$107) &gt; 0, SUMIF('Evidence střelců a nástřel'!$D$7:$D$107,$A33,'Evidence střelců a nástřel'!F$7:F$107),""),"")</f>
        <v/>
      </c>
      <c r="E33" s="12" t="str">
        <f>IF($A33&lt;&gt;"", IF(SUMIF('Evidence střelců a nástřel'!$D$7:$D$107,$A33,'Evidence střelců a nástřel'!G$7:G$107) &gt; 0, SUMIF('Evidence střelců a nástřel'!$D$7:$D$107,$A33,'Evidence střelců a nástřel'!G$7:G$107),""),"")</f>
        <v/>
      </c>
      <c r="F33" s="12" t="str">
        <f>IF($A33&lt;&gt;"", IF(SUMIF('Evidence střelců a nástřel'!$D$7:$D$107,$A33,'Evidence střelců a nástřel'!H$7:H$107) &gt; 0, SUMIF('Evidence střelců a nástřel'!$D$7:$D$107,$A33,'Evidence střelců a nástřel'!H$7:H$107),""),"")</f>
        <v/>
      </c>
      <c r="G33" s="12" t="str">
        <f>IF($A33&lt;&gt;"", IF(SUMIF('Evidence střelců a nástřel'!$D$7:$D$107,$A33,'Evidence střelců a nástřel'!I$7:I$107) &gt; 0, SUMIF('Evidence střelců a nástřel'!$D$7:$D$107,$A33,'Evidence střelců a nástřel'!I$7:I$107),""),"")</f>
        <v/>
      </c>
      <c r="H33" s="12" t="str">
        <f>IF($A33&lt;&gt;"", IF(SUMIF('Evidence střelců a nástřel'!$D$7:$D$107,$A33,'Evidence střelců a nástřel'!J$7:J$107) &gt; 0, SUMIF('Evidence střelců a nástřel'!$D$7:$D$107,$A33,'Evidence střelců a nástřel'!J$7:J$107),""),"")</f>
        <v/>
      </c>
      <c r="I33" s="12" t="str">
        <f>IF($A33&lt;&gt;"", IF(SUMIF('Evidence střelců a nástřel'!$D$7:$D$107,$A33,'Evidence střelců a nástřel'!K$7:K$107) &gt; 0, SUMIF('Evidence střelců a nástřel'!$D$7:$D$107,$A33,'Evidence střelců a nástřel'!K$7:K$107),""),"")</f>
        <v/>
      </c>
      <c r="J33" s="12" t="str">
        <f>IF($A33&lt;&gt;"", IF(SUMIF('Evidence střelců a nástřel'!$D$7:$D$107,$A33,'Evidence střelců a nástřel'!L$7:L$107) &gt; 0, SUMIF('Evidence střelců a nástřel'!$D$7:$D$107,$A33,'Evidence střelců a nástřel'!L$7:L$107),""),"")</f>
        <v/>
      </c>
      <c r="K33" s="12" t="str">
        <f>IF($A33&lt;&gt;"", IF(SUMIF('Evidence střelců a nástřel'!$D$7:$D$107,$A33,'Evidence střelců a nástřel'!M$7:M$107) &gt; 0, SUMIF('Evidence střelců a nástřel'!$D$7:$D$107,$A33,'Evidence střelců a nástřel'!M$7:M$107),""),"")</f>
        <v/>
      </c>
      <c r="L33" s="12" t="str">
        <f>IF($A33&lt;&gt;"", IF(SUMIF('Evidence střelců a nástřel'!$D$7:$D$107,$A33,'Evidence střelců a nástřel'!N$7:N$107) &gt; 0, SUMIF('Evidence střelců a nástřel'!$D$7:$D$107,$A33,'Evidence střelců a nástřel'!N$7:N$107),""),"")</f>
        <v/>
      </c>
      <c r="M33" s="12" t="str">
        <f>IF($A33&lt;&gt;"", IF(SUMIF('Evidence střelců a nástřel'!$D$7:$D$107,$A33,'Evidence střelců a nástřel'!O$7:O$107) &gt; 0, SUMIF('Evidence střelců a nástřel'!$D$7:$D$107,$A33,'Evidence střelců a nástřel'!O$7:O$107),""),"")</f>
        <v/>
      </c>
      <c r="N33" s="23"/>
      <c r="O33" s="12" t="str">
        <f t="shared" si="0"/>
        <v/>
      </c>
      <c r="P33" s="12" t="str">
        <f>IF(AND(COUNT(D33:N33) &gt; 0, B33&lt;&gt;"MZ"), 'Pomocné pořadí družstva'!N33, "")</f>
        <v/>
      </c>
      <c r="Q33" s="12" t="str">
        <f>IF(A33&lt;&gt;"", COUNTIF('Evidence střelců a nástřel'!$D$7:$D$107,A33),"")</f>
        <v/>
      </c>
      <c r="R33" s="23"/>
      <c r="S33" t="str">
        <f>IF(AND($O33 &lt;&gt;"", 'Pomocné pořadí družstva'!$R33 &gt;1),  "Rozstřel: "&amp; ('Pomocné pořadí družstva'!$R33) &amp;" o " &amp; P33 &amp; ". - " &amp; ($P33 + 'Pomocné pořadí družstva'!$R33 - 1) &amp; ". místo","")</f>
        <v/>
      </c>
    </row>
    <row r="34" spans="1:19" x14ac:dyDescent="0.25">
      <c r="A34" s="12" t="str">
        <f>IF(A33&lt;&gt;"",IF(ISNUMBER(MATCH(A33+1,'Evidence střelců a nástřel'!$D$7:$D$107,0)),  INDEX('Evidence střelců a nástřel'!$D$7:$D$107,  MATCH(A33+1,'Evidence střelců a nástřel'!$D$7:$D$107,0)),""),"")</f>
        <v/>
      </c>
      <c r="B34" s="23"/>
      <c r="C34" s="20" t="str">
        <f xml:space="preserve"> IF(A34&lt;&gt;"", IF(R34&lt;&gt;"", R34 &amp; " ve složení ","") &amp; TRIM(INDEX('Evidence střelců a nástřel'!$V$7:$V$107, MATCH($A34, 'Evidence střelců a nástřel'!$D$7:$D$107,0))),"")</f>
        <v/>
      </c>
      <c r="D34" s="12" t="str">
        <f>IF($A34&lt;&gt;"", IF(SUMIF('Evidence střelců a nástřel'!$D$7:$D$107,$A34,'Evidence střelců a nástřel'!F$7:F$107) &gt; 0, SUMIF('Evidence střelců a nástřel'!$D$7:$D$107,$A34,'Evidence střelců a nástřel'!F$7:F$107),""),"")</f>
        <v/>
      </c>
      <c r="E34" s="12" t="str">
        <f>IF($A34&lt;&gt;"", IF(SUMIF('Evidence střelců a nástřel'!$D$7:$D$107,$A34,'Evidence střelců a nástřel'!G$7:G$107) &gt; 0, SUMIF('Evidence střelců a nástřel'!$D$7:$D$107,$A34,'Evidence střelců a nástřel'!G$7:G$107),""),"")</f>
        <v/>
      </c>
      <c r="F34" s="12" t="str">
        <f>IF($A34&lt;&gt;"", IF(SUMIF('Evidence střelců a nástřel'!$D$7:$D$107,$A34,'Evidence střelců a nástřel'!H$7:H$107) &gt; 0, SUMIF('Evidence střelců a nástřel'!$D$7:$D$107,$A34,'Evidence střelců a nástřel'!H$7:H$107),""),"")</f>
        <v/>
      </c>
      <c r="G34" s="12" t="str">
        <f>IF($A34&lt;&gt;"", IF(SUMIF('Evidence střelců a nástřel'!$D$7:$D$107,$A34,'Evidence střelců a nástřel'!I$7:I$107) &gt; 0, SUMIF('Evidence střelců a nástřel'!$D$7:$D$107,$A34,'Evidence střelců a nástřel'!I$7:I$107),""),"")</f>
        <v/>
      </c>
      <c r="H34" s="12" t="str">
        <f>IF($A34&lt;&gt;"", IF(SUMIF('Evidence střelců a nástřel'!$D$7:$D$107,$A34,'Evidence střelců a nástřel'!J$7:J$107) &gt; 0, SUMIF('Evidence střelců a nástřel'!$D$7:$D$107,$A34,'Evidence střelců a nástřel'!J$7:J$107),""),"")</f>
        <v/>
      </c>
      <c r="I34" s="12" t="str">
        <f>IF($A34&lt;&gt;"", IF(SUMIF('Evidence střelců a nástřel'!$D$7:$D$107,$A34,'Evidence střelců a nástřel'!K$7:K$107) &gt; 0, SUMIF('Evidence střelců a nástřel'!$D$7:$D$107,$A34,'Evidence střelců a nástřel'!K$7:K$107),""),"")</f>
        <v/>
      </c>
      <c r="J34" s="12" t="str">
        <f>IF($A34&lt;&gt;"", IF(SUMIF('Evidence střelců a nástřel'!$D$7:$D$107,$A34,'Evidence střelců a nástřel'!L$7:L$107) &gt; 0, SUMIF('Evidence střelců a nástřel'!$D$7:$D$107,$A34,'Evidence střelců a nástřel'!L$7:L$107),""),"")</f>
        <v/>
      </c>
      <c r="K34" s="12" t="str">
        <f>IF($A34&lt;&gt;"", IF(SUMIF('Evidence střelců a nástřel'!$D$7:$D$107,$A34,'Evidence střelců a nástřel'!M$7:M$107) &gt; 0, SUMIF('Evidence střelců a nástřel'!$D$7:$D$107,$A34,'Evidence střelců a nástřel'!M$7:M$107),""),"")</f>
        <v/>
      </c>
      <c r="L34" s="12" t="str">
        <f>IF($A34&lt;&gt;"", IF(SUMIF('Evidence střelců a nástřel'!$D$7:$D$107,$A34,'Evidence střelců a nástřel'!N$7:N$107) &gt; 0, SUMIF('Evidence střelců a nástřel'!$D$7:$D$107,$A34,'Evidence střelců a nástřel'!N$7:N$107),""),"")</f>
        <v/>
      </c>
      <c r="M34" s="12" t="str">
        <f>IF($A34&lt;&gt;"", IF(SUMIF('Evidence střelců a nástřel'!$D$7:$D$107,$A34,'Evidence střelců a nástřel'!O$7:O$107) &gt; 0, SUMIF('Evidence střelců a nástřel'!$D$7:$D$107,$A34,'Evidence střelců a nástřel'!O$7:O$107),""),"")</f>
        <v/>
      </c>
      <c r="N34" s="23"/>
      <c r="O34" s="12" t="str">
        <f t="shared" si="0"/>
        <v/>
      </c>
      <c r="P34" s="12" t="str">
        <f>IF(AND(COUNT(D34:N34) &gt; 0, B34&lt;&gt;"MZ"), 'Pomocné pořadí družstva'!N34, "")</f>
        <v/>
      </c>
      <c r="Q34" s="12" t="str">
        <f>IF(A34&lt;&gt;"", COUNTIF('Evidence střelců a nástřel'!$D$7:$D$107,A34),"")</f>
        <v/>
      </c>
      <c r="R34" s="23"/>
      <c r="S34" t="str">
        <f>IF(AND($O34 &lt;&gt;"", 'Pomocné pořadí družstva'!$R34 &gt;1),  "Rozstřel: "&amp; ('Pomocné pořadí družstva'!$R34) &amp;" o " &amp; P34 &amp; ". - " &amp; ($P34 + 'Pomocné pořadí družstva'!$R34 - 1) &amp; ". místo","")</f>
        <v/>
      </c>
    </row>
    <row r="35" spans="1:19" x14ac:dyDescent="0.25">
      <c r="A35" s="12" t="str">
        <f>IF(A34&lt;&gt;"",IF(ISNUMBER(MATCH(A34+1,'Evidence střelců a nástřel'!$D$7:$D$107,0)),  INDEX('Evidence střelců a nástřel'!$D$7:$D$107,  MATCH(A34+1,'Evidence střelců a nástřel'!$D$7:$D$107,0)),""),"")</f>
        <v/>
      </c>
      <c r="B35" s="23"/>
      <c r="C35" s="20" t="str">
        <f xml:space="preserve"> IF(A35&lt;&gt;"", IF(R35&lt;&gt;"", R35 &amp; " ve složení ","") &amp; TRIM(INDEX('Evidence střelců a nástřel'!$V$7:$V$107, MATCH($A35, 'Evidence střelců a nástřel'!$D$7:$D$107,0))),"")</f>
        <v/>
      </c>
      <c r="D35" s="12" t="str">
        <f>IF($A35&lt;&gt;"", IF(SUMIF('Evidence střelců a nástřel'!$D$7:$D$107,$A35,'Evidence střelců a nástřel'!F$7:F$107) &gt; 0, SUMIF('Evidence střelců a nástřel'!$D$7:$D$107,$A35,'Evidence střelců a nástřel'!F$7:F$107),""),"")</f>
        <v/>
      </c>
      <c r="E35" s="12" t="str">
        <f>IF($A35&lt;&gt;"", IF(SUMIF('Evidence střelců a nástřel'!$D$7:$D$107,$A35,'Evidence střelců a nástřel'!G$7:G$107) &gt; 0, SUMIF('Evidence střelců a nástřel'!$D$7:$D$107,$A35,'Evidence střelců a nástřel'!G$7:G$107),""),"")</f>
        <v/>
      </c>
      <c r="F35" s="12" t="str">
        <f>IF($A35&lt;&gt;"", IF(SUMIF('Evidence střelců a nástřel'!$D$7:$D$107,$A35,'Evidence střelců a nástřel'!H$7:H$107) &gt; 0, SUMIF('Evidence střelců a nástřel'!$D$7:$D$107,$A35,'Evidence střelců a nástřel'!H$7:H$107),""),"")</f>
        <v/>
      </c>
      <c r="G35" s="12" t="str">
        <f>IF($A35&lt;&gt;"", IF(SUMIF('Evidence střelců a nástřel'!$D$7:$D$107,$A35,'Evidence střelců a nástřel'!I$7:I$107) &gt; 0, SUMIF('Evidence střelců a nástřel'!$D$7:$D$107,$A35,'Evidence střelců a nástřel'!I$7:I$107),""),"")</f>
        <v/>
      </c>
      <c r="H35" s="12" t="str">
        <f>IF($A35&lt;&gt;"", IF(SUMIF('Evidence střelců a nástřel'!$D$7:$D$107,$A35,'Evidence střelců a nástřel'!J$7:J$107) &gt; 0, SUMIF('Evidence střelců a nástřel'!$D$7:$D$107,$A35,'Evidence střelců a nástřel'!J$7:J$107),""),"")</f>
        <v/>
      </c>
      <c r="I35" s="12" t="str">
        <f>IF($A35&lt;&gt;"", IF(SUMIF('Evidence střelců a nástřel'!$D$7:$D$107,$A35,'Evidence střelců a nástřel'!K$7:K$107) &gt; 0, SUMIF('Evidence střelců a nástřel'!$D$7:$D$107,$A35,'Evidence střelců a nástřel'!K$7:K$107),""),"")</f>
        <v/>
      </c>
      <c r="J35" s="12" t="str">
        <f>IF($A35&lt;&gt;"", IF(SUMIF('Evidence střelců a nástřel'!$D$7:$D$107,$A35,'Evidence střelců a nástřel'!L$7:L$107) &gt; 0, SUMIF('Evidence střelců a nástřel'!$D$7:$D$107,$A35,'Evidence střelců a nástřel'!L$7:L$107),""),"")</f>
        <v/>
      </c>
      <c r="K35" s="12" t="str">
        <f>IF($A35&lt;&gt;"", IF(SUMIF('Evidence střelců a nástřel'!$D$7:$D$107,$A35,'Evidence střelců a nástřel'!M$7:M$107) &gt; 0, SUMIF('Evidence střelců a nástřel'!$D$7:$D$107,$A35,'Evidence střelců a nástřel'!M$7:M$107),""),"")</f>
        <v/>
      </c>
      <c r="L35" s="12" t="str">
        <f>IF($A35&lt;&gt;"", IF(SUMIF('Evidence střelců a nástřel'!$D$7:$D$107,$A35,'Evidence střelců a nástřel'!N$7:N$107) &gt; 0, SUMIF('Evidence střelců a nástřel'!$D$7:$D$107,$A35,'Evidence střelců a nástřel'!N$7:N$107),""),"")</f>
        <v/>
      </c>
      <c r="M35" s="12" t="str">
        <f>IF($A35&lt;&gt;"", IF(SUMIF('Evidence střelců a nástřel'!$D$7:$D$107,$A35,'Evidence střelců a nástřel'!O$7:O$107) &gt; 0, SUMIF('Evidence střelců a nástřel'!$D$7:$D$107,$A35,'Evidence střelců a nástřel'!O$7:O$107),""),"")</f>
        <v/>
      </c>
      <c r="N35" s="23"/>
      <c r="O35" s="12" t="str">
        <f t="shared" si="0"/>
        <v/>
      </c>
      <c r="P35" s="12" t="str">
        <f>IF(AND(COUNT(D35:N35) &gt; 0, B35&lt;&gt;"MZ"), 'Pomocné pořadí družstva'!N35, "")</f>
        <v/>
      </c>
      <c r="Q35" s="12" t="str">
        <f>IF(A35&lt;&gt;"", COUNTIF('Evidence střelců a nástřel'!$D$7:$D$107,A35),"")</f>
        <v/>
      </c>
      <c r="R35" s="23"/>
      <c r="S35" t="str">
        <f>IF(AND($O35 &lt;&gt;"", 'Pomocné pořadí družstva'!$R35 &gt;1),  "Rozstřel: "&amp; ('Pomocné pořadí družstva'!$R35) &amp;" o " &amp; P35 &amp; ". - " &amp; ($P35 + 'Pomocné pořadí družstva'!$R35 - 1) &amp; ". místo","")</f>
        <v/>
      </c>
    </row>
    <row r="36" spans="1:19" x14ac:dyDescent="0.25">
      <c r="A36" s="12" t="str">
        <f>IF(A35&lt;&gt;"",IF(ISNUMBER(MATCH(A35+1,'Evidence střelců a nástřel'!$D$7:$D$107,0)),  INDEX('Evidence střelců a nástřel'!$D$7:$D$107,  MATCH(A35+1,'Evidence střelců a nástřel'!$D$7:$D$107,0)),""),"")</f>
        <v/>
      </c>
      <c r="B36" s="23"/>
      <c r="C36" s="20" t="str">
        <f xml:space="preserve"> IF(A36&lt;&gt;"", IF(R36&lt;&gt;"", R36 &amp; " ve složení ","") &amp; TRIM(INDEX('Evidence střelců a nástřel'!$V$7:$V$107, MATCH($A36, 'Evidence střelců a nástřel'!$D$7:$D$107,0))),"")</f>
        <v/>
      </c>
      <c r="D36" s="12" t="str">
        <f>IF($A36&lt;&gt;"", IF(SUMIF('Evidence střelců a nástřel'!$D$7:$D$107,$A36,'Evidence střelců a nástřel'!F$7:F$107) &gt; 0, SUMIF('Evidence střelců a nástřel'!$D$7:$D$107,$A36,'Evidence střelců a nástřel'!F$7:F$107),""),"")</f>
        <v/>
      </c>
      <c r="E36" s="12" t="str">
        <f>IF($A36&lt;&gt;"", IF(SUMIF('Evidence střelců a nástřel'!$D$7:$D$107,$A36,'Evidence střelců a nástřel'!G$7:G$107) &gt; 0, SUMIF('Evidence střelců a nástřel'!$D$7:$D$107,$A36,'Evidence střelců a nástřel'!G$7:G$107),""),"")</f>
        <v/>
      </c>
      <c r="F36" s="12" t="str">
        <f>IF($A36&lt;&gt;"", IF(SUMIF('Evidence střelců a nástřel'!$D$7:$D$107,$A36,'Evidence střelců a nástřel'!H$7:H$107) &gt; 0, SUMIF('Evidence střelců a nástřel'!$D$7:$D$107,$A36,'Evidence střelců a nástřel'!H$7:H$107),""),"")</f>
        <v/>
      </c>
      <c r="G36" s="12" t="str">
        <f>IF($A36&lt;&gt;"", IF(SUMIF('Evidence střelců a nástřel'!$D$7:$D$107,$A36,'Evidence střelců a nástřel'!I$7:I$107) &gt; 0, SUMIF('Evidence střelců a nástřel'!$D$7:$D$107,$A36,'Evidence střelců a nástřel'!I$7:I$107),""),"")</f>
        <v/>
      </c>
      <c r="H36" s="12" t="str">
        <f>IF($A36&lt;&gt;"", IF(SUMIF('Evidence střelců a nástřel'!$D$7:$D$107,$A36,'Evidence střelců a nástřel'!J$7:J$107) &gt; 0, SUMIF('Evidence střelců a nástřel'!$D$7:$D$107,$A36,'Evidence střelců a nástřel'!J$7:J$107),""),"")</f>
        <v/>
      </c>
      <c r="I36" s="12" t="str">
        <f>IF($A36&lt;&gt;"", IF(SUMIF('Evidence střelců a nástřel'!$D$7:$D$107,$A36,'Evidence střelců a nástřel'!K$7:K$107) &gt; 0, SUMIF('Evidence střelců a nástřel'!$D$7:$D$107,$A36,'Evidence střelců a nástřel'!K$7:K$107),""),"")</f>
        <v/>
      </c>
      <c r="J36" s="12" t="str">
        <f>IF($A36&lt;&gt;"", IF(SUMIF('Evidence střelců a nástřel'!$D$7:$D$107,$A36,'Evidence střelců a nástřel'!L$7:L$107) &gt; 0, SUMIF('Evidence střelců a nástřel'!$D$7:$D$107,$A36,'Evidence střelců a nástřel'!L$7:L$107),""),"")</f>
        <v/>
      </c>
      <c r="K36" s="12" t="str">
        <f>IF($A36&lt;&gt;"", IF(SUMIF('Evidence střelců a nástřel'!$D$7:$D$107,$A36,'Evidence střelců a nástřel'!M$7:M$107) &gt; 0, SUMIF('Evidence střelců a nástřel'!$D$7:$D$107,$A36,'Evidence střelců a nástřel'!M$7:M$107),""),"")</f>
        <v/>
      </c>
      <c r="L36" s="12" t="str">
        <f>IF($A36&lt;&gt;"", IF(SUMIF('Evidence střelců a nástřel'!$D$7:$D$107,$A36,'Evidence střelců a nástřel'!N$7:N$107) &gt; 0, SUMIF('Evidence střelců a nástřel'!$D$7:$D$107,$A36,'Evidence střelců a nástřel'!N$7:N$107),""),"")</f>
        <v/>
      </c>
      <c r="M36" s="12" t="str">
        <f>IF($A36&lt;&gt;"", IF(SUMIF('Evidence střelců a nástřel'!$D$7:$D$107,$A36,'Evidence střelců a nástřel'!O$7:O$107) &gt; 0, SUMIF('Evidence střelců a nástřel'!$D$7:$D$107,$A36,'Evidence střelců a nástřel'!O$7:O$107),""),"")</f>
        <v/>
      </c>
      <c r="N36" s="23"/>
      <c r="O36" s="12" t="str">
        <f t="shared" si="0"/>
        <v/>
      </c>
      <c r="P36" s="12" t="str">
        <f>IF(AND(COUNT(D36:N36) &gt; 0, B36&lt;&gt;"MZ"), 'Pomocné pořadí družstva'!N36, "")</f>
        <v/>
      </c>
      <c r="Q36" s="12" t="str">
        <f>IF(A36&lt;&gt;"", COUNTIF('Evidence střelců a nástřel'!$D$7:$D$107,A36),"")</f>
        <v/>
      </c>
      <c r="R36" s="23"/>
      <c r="S36" t="str">
        <f>IF(AND($O36 &lt;&gt;"", 'Pomocné pořadí družstva'!$R36 &gt;1),  "Rozstřel: "&amp; ('Pomocné pořadí družstva'!$R36) &amp;" o " &amp; P36 &amp; ". - " &amp; ($P36 + 'Pomocné pořadí družstva'!$R36 - 1) &amp; ". místo","")</f>
        <v/>
      </c>
    </row>
    <row r="37" spans="1:19" x14ac:dyDescent="0.25">
      <c r="A37" s="12" t="str">
        <f>IF(A36&lt;&gt;"",IF(ISNUMBER(MATCH(A36+1,'Evidence střelců a nástřel'!$D$7:$D$107,0)),  INDEX('Evidence střelců a nástřel'!$D$7:$D$107,  MATCH(A36+1,'Evidence střelců a nástřel'!$D$7:$D$107,0)),""),"")</f>
        <v/>
      </c>
      <c r="B37" s="23"/>
      <c r="C37" s="20" t="str">
        <f xml:space="preserve"> IF(A37&lt;&gt;"", IF(R37&lt;&gt;"", R37 &amp; " ve složení ","") &amp; TRIM(INDEX('Evidence střelců a nástřel'!$V$7:$V$107, MATCH($A37, 'Evidence střelců a nástřel'!$D$7:$D$107,0))),"")</f>
        <v/>
      </c>
      <c r="D37" s="12" t="str">
        <f>IF($A37&lt;&gt;"", IF(SUMIF('Evidence střelců a nástřel'!$D$7:$D$107,$A37,'Evidence střelců a nástřel'!F$7:F$107) &gt; 0, SUMIF('Evidence střelců a nástřel'!$D$7:$D$107,$A37,'Evidence střelců a nástřel'!F$7:F$107),""),"")</f>
        <v/>
      </c>
      <c r="E37" s="12" t="str">
        <f>IF($A37&lt;&gt;"", IF(SUMIF('Evidence střelců a nástřel'!$D$7:$D$107,$A37,'Evidence střelců a nástřel'!G$7:G$107) &gt; 0, SUMIF('Evidence střelců a nástřel'!$D$7:$D$107,$A37,'Evidence střelců a nástřel'!G$7:G$107),""),"")</f>
        <v/>
      </c>
      <c r="F37" s="12" t="str">
        <f>IF($A37&lt;&gt;"", IF(SUMIF('Evidence střelců a nástřel'!$D$7:$D$107,$A37,'Evidence střelců a nástřel'!H$7:H$107) &gt; 0, SUMIF('Evidence střelců a nástřel'!$D$7:$D$107,$A37,'Evidence střelců a nástřel'!H$7:H$107),""),"")</f>
        <v/>
      </c>
      <c r="G37" s="12" t="str">
        <f>IF($A37&lt;&gt;"", IF(SUMIF('Evidence střelců a nástřel'!$D$7:$D$107,$A37,'Evidence střelců a nástřel'!I$7:I$107) &gt; 0, SUMIF('Evidence střelců a nástřel'!$D$7:$D$107,$A37,'Evidence střelců a nástřel'!I$7:I$107),""),"")</f>
        <v/>
      </c>
      <c r="H37" s="12" t="str">
        <f>IF($A37&lt;&gt;"", IF(SUMIF('Evidence střelců a nástřel'!$D$7:$D$107,$A37,'Evidence střelců a nástřel'!J$7:J$107) &gt; 0, SUMIF('Evidence střelců a nástřel'!$D$7:$D$107,$A37,'Evidence střelců a nástřel'!J$7:J$107),""),"")</f>
        <v/>
      </c>
      <c r="I37" s="12" t="str">
        <f>IF($A37&lt;&gt;"", IF(SUMIF('Evidence střelců a nástřel'!$D$7:$D$107,$A37,'Evidence střelců a nástřel'!K$7:K$107) &gt; 0, SUMIF('Evidence střelců a nástřel'!$D$7:$D$107,$A37,'Evidence střelců a nástřel'!K$7:K$107),""),"")</f>
        <v/>
      </c>
      <c r="J37" s="12" t="str">
        <f>IF($A37&lt;&gt;"", IF(SUMIF('Evidence střelců a nástřel'!$D$7:$D$107,$A37,'Evidence střelců a nástřel'!L$7:L$107) &gt; 0, SUMIF('Evidence střelců a nástřel'!$D$7:$D$107,$A37,'Evidence střelců a nástřel'!L$7:L$107),""),"")</f>
        <v/>
      </c>
      <c r="K37" s="12" t="str">
        <f>IF($A37&lt;&gt;"", IF(SUMIF('Evidence střelců a nástřel'!$D$7:$D$107,$A37,'Evidence střelců a nástřel'!M$7:M$107) &gt; 0, SUMIF('Evidence střelců a nástřel'!$D$7:$D$107,$A37,'Evidence střelců a nástřel'!M$7:M$107),""),"")</f>
        <v/>
      </c>
      <c r="L37" s="12" t="str">
        <f>IF($A37&lt;&gt;"", IF(SUMIF('Evidence střelců a nástřel'!$D$7:$D$107,$A37,'Evidence střelců a nástřel'!N$7:N$107) &gt; 0, SUMIF('Evidence střelců a nástřel'!$D$7:$D$107,$A37,'Evidence střelců a nástřel'!N$7:N$107),""),"")</f>
        <v/>
      </c>
      <c r="M37" s="12" t="str">
        <f>IF($A37&lt;&gt;"", IF(SUMIF('Evidence střelců a nástřel'!$D$7:$D$107,$A37,'Evidence střelců a nástřel'!O$7:O$107) &gt; 0, SUMIF('Evidence střelců a nástřel'!$D$7:$D$107,$A37,'Evidence střelců a nástřel'!O$7:O$107),""),"")</f>
        <v/>
      </c>
      <c r="N37" s="23"/>
      <c r="O37" s="12" t="str">
        <f t="shared" si="0"/>
        <v/>
      </c>
      <c r="P37" s="12" t="str">
        <f>IF(AND(COUNT(D37:N37) &gt; 0, B37&lt;&gt;"MZ"), 'Pomocné pořadí družstva'!N37, "")</f>
        <v/>
      </c>
      <c r="Q37" s="12" t="str">
        <f>IF(A37&lt;&gt;"", COUNTIF('Evidence střelců a nástřel'!$D$7:$D$107,A37),"")</f>
        <v/>
      </c>
      <c r="R37" s="23"/>
      <c r="S37" t="str">
        <f>IF(AND($O37 &lt;&gt;"", 'Pomocné pořadí družstva'!$R37 &gt;1),  "Rozstřel: "&amp; ('Pomocné pořadí družstva'!$R37) &amp;" o " &amp; P37 &amp; ". - " &amp; ($P37 + 'Pomocné pořadí družstva'!$R37 - 1) &amp; ". místo","")</f>
        <v/>
      </c>
    </row>
    <row r="38" spans="1:19" x14ac:dyDescent="0.25">
      <c r="A38" s="12" t="str">
        <f>IF(A37&lt;&gt;"",IF(ISNUMBER(MATCH(A37+1,'Evidence střelců a nástřel'!$D$7:$D$107,0)),  INDEX('Evidence střelců a nástřel'!$D$7:$D$107,  MATCH(A37+1,'Evidence střelců a nástřel'!$D$7:$D$107,0)),""),"")</f>
        <v/>
      </c>
      <c r="B38" s="23"/>
      <c r="C38" s="20" t="str">
        <f xml:space="preserve"> IF(A38&lt;&gt;"", IF(R38&lt;&gt;"", R38 &amp; " ve složení ","") &amp; TRIM(INDEX('Evidence střelců a nástřel'!$V$7:$V$107, MATCH($A38, 'Evidence střelců a nástřel'!$D$7:$D$107,0))),"")</f>
        <v/>
      </c>
      <c r="D38" s="12" t="str">
        <f>IF($A38&lt;&gt;"", IF(SUMIF('Evidence střelců a nástřel'!$D$7:$D$107,$A38,'Evidence střelců a nástřel'!F$7:F$107) &gt; 0, SUMIF('Evidence střelců a nástřel'!$D$7:$D$107,$A38,'Evidence střelců a nástřel'!F$7:F$107),""),"")</f>
        <v/>
      </c>
      <c r="E38" s="12" t="str">
        <f>IF($A38&lt;&gt;"", IF(SUMIF('Evidence střelců a nástřel'!$D$7:$D$107,$A38,'Evidence střelců a nástřel'!G$7:G$107) &gt; 0, SUMIF('Evidence střelců a nástřel'!$D$7:$D$107,$A38,'Evidence střelců a nástřel'!G$7:G$107),""),"")</f>
        <v/>
      </c>
      <c r="F38" s="12" t="str">
        <f>IF($A38&lt;&gt;"", IF(SUMIF('Evidence střelců a nástřel'!$D$7:$D$107,$A38,'Evidence střelců a nástřel'!H$7:H$107) &gt; 0, SUMIF('Evidence střelců a nástřel'!$D$7:$D$107,$A38,'Evidence střelců a nástřel'!H$7:H$107),""),"")</f>
        <v/>
      </c>
      <c r="G38" s="12" t="str">
        <f>IF($A38&lt;&gt;"", IF(SUMIF('Evidence střelců a nástřel'!$D$7:$D$107,$A38,'Evidence střelců a nástřel'!I$7:I$107) &gt; 0, SUMIF('Evidence střelců a nástřel'!$D$7:$D$107,$A38,'Evidence střelců a nástřel'!I$7:I$107),""),"")</f>
        <v/>
      </c>
      <c r="H38" s="12" t="str">
        <f>IF($A38&lt;&gt;"", IF(SUMIF('Evidence střelců a nástřel'!$D$7:$D$107,$A38,'Evidence střelců a nástřel'!J$7:J$107) &gt; 0, SUMIF('Evidence střelců a nástřel'!$D$7:$D$107,$A38,'Evidence střelců a nástřel'!J$7:J$107),""),"")</f>
        <v/>
      </c>
      <c r="I38" s="12" t="str">
        <f>IF($A38&lt;&gt;"", IF(SUMIF('Evidence střelců a nástřel'!$D$7:$D$107,$A38,'Evidence střelců a nástřel'!K$7:K$107) &gt; 0, SUMIF('Evidence střelců a nástřel'!$D$7:$D$107,$A38,'Evidence střelců a nástřel'!K$7:K$107),""),"")</f>
        <v/>
      </c>
      <c r="J38" s="12" t="str">
        <f>IF($A38&lt;&gt;"", IF(SUMIF('Evidence střelců a nástřel'!$D$7:$D$107,$A38,'Evidence střelců a nástřel'!L$7:L$107) &gt; 0, SUMIF('Evidence střelců a nástřel'!$D$7:$D$107,$A38,'Evidence střelců a nástřel'!L$7:L$107),""),"")</f>
        <v/>
      </c>
      <c r="K38" s="12" t="str">
        <f>IF($A38&lt;&gt;"", IF(SUMIF('Evidence střelců a nástřel'!$D$7:$D$107,$A38,'Evidence střelců a nástřel'!M$7:M$107) &gt; 0, SUMIF('Evidence střelců a nástřel'!$D$7:$D$107,$A38,'Evidence střelců a nástřel'!M$7:M$107),""),"")</f>
        <v/>
      </c>
      <c r="L38" s="12" t="str">
        <f>IF($A38&lt;&gt;"", IF(SUMIF('Evidence střelců a nástřel'!$D$7:$D$107,$A38,'Evidence střelců a nástřel'!N$7:N$107) &gt; 0, SUMIF('Evidence střelců a nástřel'!$D$7:$D$107,$A38,'Evidence střelců a nástřel'!N$7:N$107),""),"")</f>
        <v/>
      </c>
      <c r="M38" s="12" t="str">
        <f>IF($A38&lt;&gt;"", IF(SUMIF('Evidence střelců a nástřel'!$D$7:$D$107,$A38,'Evidence střelců a nástřel'!O$7:O$107) &gt; 0, SUMIF('Evidence střelců a nástřel'!$D$7:$D$107,$A38,'Evidence střelců a nástřel'!O$7:O$107),""),"")</f>
        <v/>
      </c>
      <c r="N38" s="23"/>
      <c r="O38" s="12" t="str">
        <f t="shared" si="0"/>
        <v/>
      </c>
      <c r="P38" s="12" t="str">
        <f>IF(AND(COUNT(D38:N38) &gt; 0, B38&lt;&gt;"MZ"), 'Pomocné pořadí družstva'!N38, "")</f>
        <v/>
      </c>
      <c r="Q38" s="12" t="str">
        <f>IF(A38&lt;&gt;"", COUNTIF('Evidence střelců a nástřel'!$D$7:$D$107,A38),"")</f>
        <v/>
      </c>
      <c r="R38" s="23"/>
      <c r="S38" t="str">
        <f>IF(AND($O38 &lt;&gt;"", 'Pomocné pořadí družstva'!$R38 &gt;1),  "Rozstřel: "&amp; ('Pomocné pořadí družstva'!$R38) &amp;" o " &amp; P38 &amp; ". - " &amp; ($P38 + 'Pomocné pořadí družstva'!$R38 - 1) &amp; ". místo","")</f>
        <v/>
      </c>
    </row>
    <row r="39" spans="1:19" x14ac:dyDescent="0.25">
      <c r="A39" s="12" t="str">
        <f>IF(A38&lt;&gt;"",IF(ISNUMBER(MATCH(A38+1,'Evidence střelců a nástřel'!$D$7:$D$107,0)),  INDEX('Evidence střelců a nástřel'!$D$7:$D$107,  MATCH(A38+1,'Evidence střelců a nástřel'!$D$7:$D$107,0)),""),"")</f>
        <v/>
      </c>
      <c r="B39" s="23"/>
      <c r="C39" s="20" t="str">
        <f xml:space="preserve"> IF(A39&lt;&gt;"", IF(R39&lt;&gt;"", R39 &amp; " ve složení ","") &amp; TRIM(INDEX('Evidence střelců a nástřel'!$V$7:$V$107, MATCH($A39, 'Evidence střelců a nástřel'!$D$7:$D$107,0))),"")</f>
        <v/>
      </c>
      <c r="D39" s="12" t="str">
        <f>IF($A39&lt;&gt;"", IF(SUMIF('Evidence střelců a nástřel'!$D$7:$D$107,$A39,'Evidence střelců a nástřel'!F$7:F$107) &gt; 0, SUMIF('Evidence střelců a nástřel'!$D$7:$D$107,$A39,'Evidence střelců a nástřel'!F$7:F$107),""),"")</f>
        <v/>
      </c>
      <c r="E39" s="12" t="str">
        <f>IF($A39&lt;&gt;"", IF(SUMIF('Evidence střelců a nástřel'!$D$7:$D$107,$A39,'Evidence střelců a nástřel'!G$7:G$107) &gt; 0, SUMIF('Evidence střelců a nástřel'!$D$7:$D$107,$A39,'Evidence střelců a nástřel'!G$7:G$107),""),"")</f>
        <v/>
      </c>
      <c r="F39" s="12" t="str">
        <f>IF($A39&lt;&gt;"", IF(SUMIF('Evidence střelců a nástřel'!$D$7:$D$107,$A39,'Evidence střelců a nástřel'!H$7:H$107) &gt; 0, SUMIF('Evidence střelců a nástřel'!$D$7:$D$107,$A39,'Evidence střelců a nástřel'!H$7:H$107),""),"")</f>
        <v/>
      </c>
      <c r="G39" s="12" t="str">
        <f>IF($A39&lt;&gt;"", IF(SUMIF('Evidence střelců a nástřel'!$D$7:$D$107,$A39,'Evidence střelců a nástřel'!I$7:I$107) &gt; 0, SUMIF('Evidence střelců a nástřel'!$D$7:$D$107,$A39,'Evidence střelců a nástřel'!I$7:I$107),""),"")</f>
        <v/>
      </c>
      <c r="H39" s="12" t="str">
        <f>IF($A39&lt;&gt;"", IF(SUMIF('Evidence střelců a nástřel'!$D$7:$D$107,$A39,'Evidence střelců a nástřel'!J$7:J$107) &gt; 0, SUMIF('Evidence střelců a nástřel'!$D$7:$D$107,$A39,'Evidence střelců a nástřel'!J$7:J$107),""),"")</f>
        <v/>
      </c>
      <c r="I39" s="12" t="str">
        <f>IF($A39&lt;&gt;"", IF(SUMIF('Evidence střelců a nástřel'!$D$7:$D$107,$A39,'Evidence střelců a nástřel'!K$7:K$107) &gt; 0, SUMIF('Evidence střelců a nástřel'!$D$7:$D$107,$A39,'Evidence střelců a nástřel'!K$7:K$107),""),"")</f>
        <v/>
      </c>
      <c r="J39" s="12" t="str">
        <f>IF($A39&lt;&gt;"", IF(SUMIF('Evidence střelců a nástřel'!$D$7:$D$107,$A39,'Evidence střelců a nástřel'!L$7:L$107) &gt; 0, SUMIF('Evidence střelců a nástřel'!$D$7:$D$107,$A39,'Evidence střelců a nástřel'!L$7:L$107),""),"")</f>
        <v/>
      </c>
      <c r="K39" s="12" t="str">
        <f>IF($A39&lt;&gt;"", IF(SUMIF('Evidence střelců a nástřel'!$D$7:$D$107,$A39,'Evidence střelců a nástřel'!M$7:M$107) &gt; 0, SUMIF('Evidence střelců a nástřel'!$D$7:$D$107,$A39,'Evidence střelců a nástřel'!M$7:M$107),""),"")</f>
        <v/>
      </c>
      <c r="L39" s="12" t="str">
        <f>IF($A39&lt;&gt;"", IF(SUMIF('Evidence střelců a nástřel'!$D$7:$D$107,$A39,'Evidence střelců a nástřel'!N$7:N$107) &gt; 0, SUMIF('Evidence střelců a nástřel'!$D$7:$D$107,$A39,'Evidence střelců a nástřel'!N$7:N$107),""),"")</f>
        <v/>
      </c>
      <c r="M39" s="12" t="str">
        <f>IF($A39&lt;&gt;"", IF(SUMIF('Evidence střelců a nástřel'!$D$7:$D$107,$A39,'Evidence střelců a nástřel'!O$7:O$107) &gt; 0, SUMIF('Evidence střelců a nástřel'!$D$7:$D$107,$A39,'Evidence střelců a nástřel'!O$7:O$107),""),"")</f>
        <v/>
      </c>
      <c r="N39" s="23"/>
      <c r="O39" s="12" t="str">
        <f t="shared" si="0"/>
        <v/>
      </c>
      <c r="P39" s="12" t="str">
        <f>IF(AND(COUNT(D39:N39) &gt; 0, B39&lt;&gt;"MZ"), 'Pomocné pořadí družstva'!N39, "")</f>
        <v/>
      </c>
      <c r="Q39" s="12" t="str">
        <f>IF(A39&lt;&gt;"", COUNTIF('Evidence střelců a nástřel'!$D$7:$D$107,A39),"")</f>
        <v/>
      </c>
      <c r="R39" s="23"/>
      <c r="S39" t="str">
        <f>IF(AND($O39 &lt;&gt;"", 'Pomocné pořadí družstva'!$R39 &gt;1),  "Rozstřel: "&amp; ('Pomocné pořadí družstva'!$R39) &amp;" o " &amp; P39 &amp; ". - " &amp; ($P39 + 'Pomocné pořadí družstva'!$R39 - 1) &amp; ". místo","")</f>
        <v/>
      </c>
    </row>
    <row r="40" spans="1:19" x14ac:dyDescent="0.25">
      <c r="A40" s="12" t="str">
        <f>IF(A39&lt;&gt;"",IF(ISNUMBER(MATCH(A39+1,'Evidence střelců a nástřel'!$D$7:$D$107,0)),  INDEX('Evidence střelců a nástřel'!$D$7:$D$107,  MATCH(A39+1,'Evidence střelců a nástřel'!$D$7:$D$107,0)),""),"")</f>
        <v/>
      </c>
      <c r="B40" s="23"/>
      <c r="C40" s="20" t="str">
        <f xml:space="preserve"> IF(A40&lt;&gt;"", IF(R40&lt;&gt;"", R40 &amp; " ve složení ","") &amp; TRIM(INDEX('Evidence střelců a nástřel'!$V$7:$V$107, MATCH($A40, 'Evidence střelců a nástřel'!$D$7:$D$107,0))),"")</f>
        <v/>
      </c>
      <c r="D40" s="12" t="str">
        <f>IF($A40&lt;&gt;"", IF(SUMIF('Evidence střelců a nástřel'!$D$7:$D$107,$A40,'Evidence střelců a nástřel'!F$7:F$107) &gt; 0, SUMIF('Evidence střelců a nástřel'!$D$7:$D$107,$A40,'Evidence střelců a nástřel'!F$7:F$107),""),"")</f>
        <v/>
      </c>
      <c r="E40" s="12" t="str">
        <f>IF($A40&lt;&gt;"", IF(SUMIF('Evidence střelců a nástřel'!$D$7:$D$107,$A40,'Evidence střelců a nástřel'!G$7:G$107) &gt; 0, SUMIF('Evidence střelců a nástřel'!$D$7:$D$107,$A40,'Evidence střelců a nástřel'!G$7:G$107),""),"")</f>
        <v/>
      </c>
      <c r="F40" s="12" t="str">
        <f>IF($A40&lt;&gt;"", IF(SUMIF('Evidence střelců a nástřel'!$D$7:$D$107,$A40,'Evidence střelců a nástřel'!H$7:H$107) &gt; 0, SUMIF('Evidence střelců a nástřel'!$D$7:$D$107,$A40,'Evidence střelců a nástřel'!H$7:H$107),""),"")</f>
        <v/>
      </c>
      <c r="G40" s="12" t="str">
        <f>IF($A40&lt;&gt;"", IF(SUMIF('Evidence střelců a nástřel'!$D$7:$D$107,$A40,'Evidence střelců a nástřel'!I$7:I$107) &gt; 0, SUMIF('Evidence střelců a nástřel'!$D$7:$D$107,$A40,'Evidence střelců a nástřel'!I$7:I$107),""),"")</f>
        <v/>
      </c>
      <c r="H40" s="12" t="str">
        <f>IF($A40&lt;&gt;"", IF(SUMIF('Evidence střelců a nástřel'!$D$7:$D$107,$A40,'Evidence střelců a nástřel'!J$7:J$107) &gt; 0, SUMIF('Evidence střelců a nástřel'!$D$7:$D$107,$A40,'Evidence střelců a nástřel'!J$7:J$107),""),"")</f>
        <v/>
      </c>
      <c r="I40" s="12" t="str">
        <f>IF($A40&lt;&gt;"", IF(SUMIF('Evidence střelců a nástřel'!$D$7:$D$107,$A40,'Evidence střelců a nástřel'!K$7:K$107) &gt; 0, SUMIF('Evidence střelců a nástřel'!$D$7:$D$107,$A40,'Evidence střelců a nástřel'!K$7:K$107),""),"")</f>
        <v/>
      </c>
      <c r="J40" s="12" t="str">
        <f>IF($A40&lt;&gt;"", IF(SUMIF('Evidence střelců a nástřel'!$D$7:$D$107,$A40,'Evidence střelců a nástřel'!L$7:L$107) &gt; 0, SUMIF('Evidence střelců a nástřel'!$D$7:$D$107,$A40,'Evidence střelců a nástřel'!L$7:L$107),""),"")</f>
        <v/>
      </c>
      <c r="K40" s="12" t="str">
        <f>IF($A40&lt;&gt;"", IF(SUMIF('Evidence střelců a nástřel'!$D$7:$D$107,$A40,'Evidence střelců a nástřel'!M$7:M$107) &gt; 0, SUMIF('Evidence střelců a nástřel'!$D$7:$D$107,$A40,'Evidence střelců a nástřel'!M$7:M$107),""),"")</f>
        <v/>
      </c>
      <c r="L40" s="12" t="str">
        <f>IF($A40&lt;&gt;"", IF(SUMIF('Evidence střelců a nástřel'!$D$7:$D$107,$A40,'Evidence střelců a nástřel'!N$7:N$107) &gt; 0, SUMIF('Evidence střelců a nástřel'!$D$7:$D$107,$A40,'Evidence střelců a nástřel'!N$7:N$107),""),"")</f>
        <v/>
      </c>
      <c r="M40" s="12" t="str">
        <f>IF($A40&lt;&gt;"", IF(SUMIF('Evidence střelců a nástřel'!$D$7:$D$107,$A40,'Evidence střelců a nástřel'!O$7:O$107) &gt; 0, SUMIF('Evidence střelců a nástřel'!$D$7:$D$107,$A40,'Evidence střelců a nástřel'!O$7:O$107),""),"")</f>
        <v/>
      </c>
      <c r="N40" s="23"/>
      <c r="O40" s="12" t="str">
        <f t="shared" si="0"/>
        <v/>
      </c>
      <c r="P40" s="12" t="str">
        <f>IF(AND(COUNT(D40:N40) &gt; 0, B40&lt;&gt;"MZ"), 'Pomocné pořadí družstva'!N40, "")</f>
        <v/>
      </c>
      <c r="Q40" s="12" t="str">
        <f>IF(A40&lt;&gt;"", COUNTIF('Evidence střelců a nástřel'!$D$7:$D$107,A40),"")</f>
        <v/>
      </c>
      <c r="R40" s="23"/>
      <c r="S40" t="str">
        <f>IF(AND($O40 &lt;&gt;"", 'Pomocné pořadí družstva'!$R40 &gt;1),  "Rozstřel: "&amp; ('Pomocné pořadí družstva'!$R40) &amp;" o " &amp; P40 &amp; ". - " &amp; ($P40 + 'Pomocné pořadí družstva'!$R40 - 1) &amp; ". místo","")</f>
        <v/>
      </c>
    </row>
    <row r="41" spans="1:19" x14ac:dyDescent="0.25">
      <c r="A41" s="12" t="str">
        <f>IF(A40&lt;&gt;"",IF(ISNUMBER(MATCH(A40+1,'Evidence střelců a nástřel'!$D$7:$D$107,0)),  INDEX('Evidence střelců a nástřel'!$D$7:$D$107,  MATCH(A40+1,'Evidence střelců a nástřel'!$D$7:$D$107,0)),""),"")</f>
        <v/>
      </c>
      <c r="B41" s="23"/>
      <c r="C41" s="20" t="str">
        <f xml:space="preserve"> IF(A41&lt;&gt;"", IF(R41&lt;&gt;"", R41 &amp; " ve složení ","") &amp; TRIM(INDEX('Evidence střelců a nástřel'!$V$7:$V$107, MATCH($A41, 'Evidence střelců a nástřel'!$D$7:$D$107,0))),"")</f>
        <v/>
      </c>
      <c r="D41" s="12" t="str">
        <f>IF($A41&lt;&gt;"", IF(SUMIF('Evidence střelců a nástřel'!$D$7:$D$107,$A41,'Evidence střelců a nástřel'!F$7:F$107) &gt; 0, SUMIF('Evidence střelců a nástřel'!$D$7:$D$107,$A41,'Evidence střelců a nástřel'!F$7:F$107),""),"")</f>
        <v/>
      </c>
      <c r="E41" s="12" t="str">
        <f>IF($A41&lt;&gt;"", IF(SUMIF('Evidence střelců a nástřel'!$D$7:$D$107,$A41,'Evidence střelců a nástřel'!G$7:G$107) &gt; 0, SUMIF('Evidence střelců a nástřel'!$D$7:$D$107,$A41,'Evidence střelců a nástřel'!G$7:G$107),""),"")</f>
        <v/>
      </c>
      <c r="F41" s="12" t="str">
        <f>IF($A41&lt;&gt;"", IF(SUMIF('Evidence střelců a nástřel'!$D$7:$D$107,$A41,'Evidence střelců a nástřel'!H$7:H$107) &gt; 0, SUMIF('Evidence střelců a nástřel'!$D$7:$D$107,$A41,'Evidence střelců a nástřel'!H$7:H$107),""),"")</f>
        <v/>
      </c>
      <c r="G41" s="12" t="str">
        <f>IF($A41&lt;&gt;"", IF(SUMIF('Evidence střelců a nástřel'!$D$7:$D$107,$A41,'Evidence střelců a nástřel'!I$7:I$107) &gt; 0, SUMIF('Evidence střelců a nástřel'!$D$7:$D$107,$A41,'Evidence střelců a nástřel'!I$7:I$107),""),"")</f>
        <v/>
      </c>
      <c r="H41" s="12" t="str">
        <f>IF($A41&lt;&gt;"", IF(SUMIF('Evidence střelců a nástřel'!$D$7:$D$107,$A41,'Evidence střelců a nástřel'!J$7:J$107) &gt; 0, SUMIF('Evidence střelců a nástřel'!$D$7:$D$107,$A41,'Evidence střelců a nástřel'!J$7:J$107),""),"")</f>
        <v/>
      </c>
      <c r="I41" s="12" t="str">
        <f>IF($A41&lt;&gt;"", IF(SUMIF('Evidence střelců a nástřel'!$D$7:$D$107,$A41,'Evidence střelců a nástřel'!K$7:K$107) &gt; 0, SUMIF('Evidence střelců a nástřel'!$D$7:$D$107,$A41,'Evidence střelců a nástřel'!K$7:K$107),""),"")</f>
        <v/>
      </c>
      <c r="J41" s="12" t="str">
        <f>IF($A41&lt;&gt;"", IF(SUMIF('Evidence střelců a nástřel'!$D$7:$D$107,$A41,'Evidence střelců a nástřel'!L$7:L$107) &gt; 0, SUMIF('Evidence střelců a nástřel'!$D$7:$D$107,$A41,'Evidence střelců a nástřel'!L$7:L$107),""),"")</f>
        <v/>
      </c>
      <c r="K41" s="12" t="str">
        <f>IF($A41&lt;&gt;"", IF(SUMIF('Evidence střelců a nástřel'!$D$7:$D$107,$A41,'Evidence střelců a nástřel'!M$7:M$107) &gt; 0, SUMIF('Evidence střelců a nástřel'!$D$7:$D$107,$A41,'Evidence střelců a nástřel'!M$7:M$107),""),"")</f>
        <v/>
      </c>
      <c r="L41" s="12" t="str">
        <f>IF($A41&lt;&gt;"", IF(SUMIF('Evidence střelců a nástřel'!$D$7:$D$107,$A41,'Evidence střelců a nástřel'!N$7:N$107) &gt; 0, SUMIF('Evidence střelců a nástřel'!$D$7:$D$107,$A41,'Evidence střelců a nástřel'!N$7:N$107),""),"")</f>
        <v/>
      </c>
      <c r="M41" s="12" t="str">
        <f>IF($A41&lt;&gt;"", IF(SUMIF('Evidence střelců a nástřel'!$D$7:$D$107,$A41,'Evidence střelců a nástřel'!O$7:O$107) &gt; 0, SUMIF('Evidence střelců a nástřel'!$D$7:$D$107,$A41,'Evidence střelců a nástřel'!O$7:O$107),""),"")</f>
        <v/>
      </c>
      <c r="N41" s="23"/>
      <c r="O41" s="12" t="str">
        <f t="shared" si="0"/>
        <v/>
      </c>
      <c r="P41" s="12" t="str">
        <f>IF(AND(COUNT(D41:N41) &gt; 0, B41&lt;&gt;"MZ"), 'Pomocné pořadí družstva'!N41, "")</f>
        <v/>
      </c>
      <c r="Q41" s="12" t="str">
        <f>IF(A41&lt;&gt;"", COUNTIF('Evidence střelců a nástřel'!$D$7:$D$107,A41),"")</f>
        <v/>
      </c>
      <c r="R41" s="23"/>
      <c r="S41" t="str">
        <f>IF(AND($O41 &lt;&gt;"", 'Pomocné pořadí družstva'!$R41 &gt;1),  "Rozstřel: "&amp; ('Pomocné pořadí družstva'!$R41) &amp;" o " &amp; P41 &amp; ". - " &amp; ($P41 + 'Pomocné pořadí družstva'!$R41 - 1) &amp; ". místo","")</f>
        <v/>
      </c>
    </row>
    <row r="42" spans="1:19" x14ac:dyDescent="0.25">
      <c r="A42" s="12" t="str">
        <f>IF(A41&lt;&gt;"",IF(ISNUMBER(MATCH(A41+1,'Evidence střelců a nástřel'!$D$7:$D$107,0)),  INDEX('Evidence střelců a nástřel'!$D$7:$D$107,  MATCH(A41+1,'Evidence střelců a nástřel'!$D$7:$D$107,0)),""),"")</f>
        <v/>
      </c>
      <c r="B42" s="23"/>
      <c r="C42" s="20" t="str">
        <f xml:space="preserve"> IF(A42&lt;&gt;"", IF(R42&lt;&gt;"", R42 &amp; " ve složení ","") &amp; TRIM(INDEX('Evidence střelců a nástřel'!$V$7:$V$107, MATCH($A42, 'Evidence střelců a nástřel'!$D$7:$D$107,0))),"")</f>
        <v/>
      </c>
      <c r="D42" s="12" t="str">
        <f>IF($A42&lt;&gt;"", IF(SUMIF('Evidence střelců a nástřel'!$D$7:$D$107,$A42,'Evidence střelců a nástřel'!F$7:F$107) &gt; 0, SUMIF('Evidence střelců a nástřel'!$D$7:$D$107,$A42,'Evidence střelců a nástřel'!F$7:F$107),""),"")</f>
        <v/>
      </c>
      <c r="E42" s="12" t="str">
        <f>IF($A42&lt;&gt;"", IF(SUMIF('Evidence střelců a nástřel'!$D$7:$D$107,$A42,'Evidence střelců a nástřel'!G$7:G$107) &gt; 0, SUMIF('Evidence střelců a nástřel'!$D$7:$D$107,$A42,'Evidence střelců a nástřel'!G$7:G$107),""),"")</f>
        <v/>
      </c>
      <c r="F42" s="12" t="str">
        <f>IF($A42&lt;&gt;"", IF(SUMIF('Evidence střelců a nástřel'!$D$7:$D$107,$A42,'Evidence střelců a nástřel'!H$7:H$107) &gt; 0, SUMIF('Evidence střelců a nástřel'!$D$7:$D$107,$A42,'Evidence střelců a nástřel'!H$7:H$107),""),"")</f>
        <v/>
      </c>
      <c r="G42" s="12" t="str">
        <f>IF($A42&lt;&gt;"", IF(SUMIF('Evidence střelců a nástřel'!$D$7:$D$107,$A42,'Evidence střelců a nástřel'!I$7:I$107) &gt; 0, SUMIF('Evidence střelců a nástřel'!$D$7:$D$107,$A42,'Evidence střelců a nástřel'!I$7:I$107),""),"")</f>
        <v/>
      </c>
      <c r="H42" s="12" t="str">
        <f>IF($A42&lt;&gt;"", IF(SUMIF('Evidence střelců a nástřel'!$D$7:$D$107,$A42,'Evidence střelců a nástřel'!J$7:J$107) &gt; 0, SUMIF('Evidence střelců a nástřel'!$D$7:$D$107,$A42,'Evidence střelců a nástřel'!J$7:J$107),""),"")</f>
        <v/>
      </c>
      <c r="I42" s="12" t="str">
        <f>IF($A42&lt;&gt;"", IF(SUMIF('Evidence střelců a nástřel'!$D$7:$D$107,$A42,'Evidence střelců a nástřel'!K$7:K$107) &gt; 0, SUMIF('Evidence střelců a nástřel'!$D$7:$D$107,$A42,'Evidence střelců a nástřel'!K$7:K$107),""),"")</f>
        <v/>
      </c>
      <c r="J42" s="12" t="str">
        <f>IF($A42&lt;&gt;"", IF(SUMIF('Evidence střelců a nástřel'!$D$7:$D$107,$A42,'Evidence střelců a nástřel'!L$7:L$107) &gt; 0, SUMIF('Evidence střelců a nástřel'!$D$7:$D$107,$A42,'Evidence střelců a nástřel'!L$7:L$107),""),"")</f>
        <v/>
      </c>
      <c r="K42" s="12" t="str">
        <f>IF($A42&lt;&gt;"", IF(SUMIF('Evidence střelců a nástřel'!$D$7:$D$107,$A42,'Evidence střelců a nástřel'!M$7:M$107) &gt; 0, SUMIF('Evidence střelců a nástřel'!$D$7:$D$107,$A42,'Evidence střelců a nástřel'!M$7:M$107),""),"")</f>
        <v/>
      </c>
      <c r="L42" s="12" t="str">
        <f>IF($A42&lt;&gt;"", IF(SUMIF('Evidence střelců a nástřel'!$D$7:$D$107,$A42,'Evidence střelců a nástřel'!N$7:N$107) &gt; 0, SUMIF('Evidence střelců a nástřel'!$D$7:$D$107,$A42,'Evidence střelců a nástřel'!N$7:N$107),""),"")</f>
        <v/>
      </c>
      <c r="M42" s="12" t="str">
        <f>IF($A42&lt;&gt;"", IF(SUMIF('Evidence střelců a nástřel'!$D$7:$D$107,$A42,'Evidence střelců a nástřel'!O$7:O$107) &gt; 0, SUMIF('Evidence střelců a nástřel'!$D$7:$D$107,$A42,'Evidence střelců a nástřel'!O$7:O$107),""),"")</f>
        <v/>
      </c>
      <c r="N42" s="23"/>
      <c r="O42" s="12" t="str">
        <f t="shared" si="0"/>
        <v/>
      </c>
      <c r="P42" s="12" t="str">
        <f>IF(AND(COUNT(D42:N42) &gt; 0, B42&lt;&gt;"MZ"), 'Pomocné pořadí družstva'!N42, "")</f>
        <v/>
      </c>
      <c r="Q42" s="12" t="str">
        <f>IF(A42&lt;&gt;"", COUNTIF('Evidence střelců a nástřel'!$D$7:$D$107,A42),"")</f>
        <v/>
      </c>
      <c r="R42" s="23"/>
      <c r="S42" t="str">
        <f>IF(AND($O42 &lt;&gt;"", 'Pomocné pořadí družstva'!$R42 &gt;1),  "Rozstřel: "&amp; ('Pomocné pořadí družstva'!$R42) &amp;" o " &amp; P42 &amp; ". - " &amp; ($P42 + 'Pomocné pořadí družstva'!$R42 - 1) &amp; ". místo","")</f>
        <v/>
      </c>
    </row>
    <row r="43" spans="1:19" x14ac:dyDescent="0.25">
      <c r="A43" s="12" t="str">
        <f>IF(A42&lt;&gt;"",IF(ISNUMBER(MATCH(A42+1,'Evidence střelců a nástřel'!$D$7:$D$107,0)),  INDEX('Evidence střelců a nástřel'!$D$7:$D$107,  MATCH(A42+1,'Evidence střelců a nástřel'!$D$7:$D$107,0)),""),"")</f>
        <v/>
      </c>
      <c r="B43" s="23"/>
      <c r="C43" s="20" t="str">
        <f xml:space="preserve"> IF(A43&lt;&gt;"", IF(R43&lt;&gt;"", R43 &amp; " ve složení ","") &amp; TRIM(INDEX('Evidence střelců a nástřel'!$V$7:$V$107, MATCH($A43, 'Evidence střelců a nástřel'!$D$7:$D$107,0))),"")</f>
        <v/>
      </c>
      <c r="D43" s="12" t="str">
        <f>IF($A43&lt;&gt;"", IF(SUMIF('Evidence střelců a nástřel'!$D$7:$D$107,$A43,'Evidence střelců a nástřel'!F$7:F$107) &gt; 0, SUMIF('Evidence střelců a nástřel'!$D$7:$D$107,$A43,'Evidence střelců a nástřel'!F$7:F$107),""),"")</f>
        <v/>
      </c>
      <c r="E43" s="12" t="str">
        <f>IF($A43&lt;&gt;"", IF(SUMIF('Evidence střelců a nástřel'!$D$7:$D$107,$A43,'Evidence střelců a nástřel'!G$7:G$107) &gt; 0, SUMIF('Evidence střelců a nástřel'!$D$7:$D$107,$A43,'Evidence střelců a nástřel'!G$7:G$107),""),"")</f>
        <v/>
      </c>
      <c r="F43" s="12" t="str">
        <f>IF($A43&lt;&gt;"", IF(SUMIF('Evidence střelců a nástřel'!$D$7:$D$107,$A43,'Evidence střelců a nástřel'!H$7:H$107) &gt; 0, SUMIF('Evidence střelců a nástřel'!$D$7:$D$107,$A43,'Evidence střelců a nástřel'!H$7:H$107),""),"")</f>
        <v/>
      </c>
      <c r="G43" s="12" t="str">
        <f>IF($A43&lt;&gt;"", IF(SUMIF('Evidence střelců a nástřel'!$D$7:$D$107,$A43,'Evidence střelců a nástřel'!I$7:I$107) &gt; 0, SUMIF('Evidence střelců a nástřel'!$D$7:$D$107,$A43,'Evidence střelců a nástřel'!I$7:I$107),""),"")</f>
        <v/>
      </c>
      <c r="H43" s="12" t="str">
        <f>IF($A43&lt;&gt;"", IF(SUMIF('Evidence střelců a nástřel'!$D$7:$D$107,$A43,'Evidence střelců a nástřel'!J$7:J$107) &gt; 0, SUMIF('Evidence střelců a nástřel'!$D$7:$D$107,$A43,'Evidence střelců a nástřel'!J$7:J$107),""),"")</f>
        <v/>
      </c>
      <c r="I43" s="12" t="str">
        <f>IF($A43&lt;&gt;"", IF(SUMIF('Evidence střelců a nástřel'!$D$7:$D$107,$A43,'Evidence střelců a nástřel'!K$7:K$107) &gt; 0, SUMIF('Evidence střelců a nástřel'!$D$7:$D$107,$A43,'Evidence střelců a nástřel'!K$7:K$107),""),"")</f>
        <v/>
      </c>
      <c r="J43" s="12" t="str">
        <f>IF($A43&lt;&gt;"", IF(SUMIF('Evidence střelců a nástřel'!$D$7:$D$107,$A43,'Evidence střelců a nástřel'!L$7:L$107) &gt; 0, SUMIF('Evidence střelců a nástřel'!$D$7:$D$107,$A43,'Evidence střelců a nástřel'!L$7:L$107),""),"")</f>
        <v/>
      </c>
      <c r="K43" s="12" t="str">
        <f>IF($A43&lt;&gt;"", IF(SUMIF('Evidence střelců a nástřel'!$D$7:$D$107,$A43,'Evidence střelců a nástřel'!M$7:M$107) &gt; 0, SUMIF('Evidence střelců a nástřel'!$D$7:$D$107,$A43,'Evidence střelců a nástřel'!M$7:M$107),""),"")</f>
        <v/>
      </c>
      <c r="L43" s="12" t="str">
        <f>IF($A43&lt;&gt;"", IF(SUMIF('Evidence střelců a nástřel'!$D$7:$D$107,$A43,'Evidence střelců a nástřel'!N$7:N$107) &gt; 0, SUMIF('Evidence střelců a nástřel'!$D$7:$D$107,$A43,'Evidence střelců a nástřel'!N$7:N$107),""),"")</f>
        <v/>
      </c>
      <c r="M43" s="12" t="str">
        <f>IF($A43&lt;&gt;"", IF(SUMIF('Evidence střelců a nástřel'!$D$7:$D$107,$A43,'Evidence střelců a nástřel'!O$7:O$107) &gt; 0, SUMIF('Evidence střelců a nástřel'!$D$7:$D$107,$A43,'Evidence střelců a nástřel'!O$7:O$107),""),"")</f>
        <v/>
      </c>
      <c r="N43" s="23"/>
      <c r="O43" s="12" t="str">
        <f t="shared" si="0"/>
        <v/>
      </c>
      <c r="P43" s="12" t="str">
        <f>IF(AND(COUNT(D43:N43) &gt; 0, B43&lt;&gt;"MZ"), 'Pomocné pořadí družstva'!N43, "")</f>
        <v/>
      </c>
      <c r="Q43" s="12" t="str">
        <f>IF(A43&lt;&gt;"", COUNTIF('Evidence střelců a nástřel'!$D$7:$D$107,A43),"")</f>
        <v/>
      </c>
      <c r="R43" s="23"/>
      <c r="S43" t="str">
        <f>IF(AND($O43 &lt;&gt;"", 'Pomocné pořadí družstva'!$R43 &gt;1),  "Rozstřel: "&amp; ('Pomocné pořadí družstva'!$R43) &amp;" o " &amp; P43 &amp; ". - " &amp; ($P43 + 'Pomocné pořadí družstva'!$R43 - 1) &amp; ". místo","")</f>
        <v/>
      </c>
    </row>
    <row r="44" spans="1:19" x14ac:dyDescent="0.25">
      <c r="A44" s="12" t="str">
        <f>IF(A43&lt;&gt;"",IF(ISNUMBER(MATCH(A43+1,'Evidence střelců a nástřel'!$D$7:$D$107,0)),  INDEX('Evidence střelců a nástřel'!$D$7:$D$107,  MATCH(A43+1,'Evidence střelců a nástřel'!$D$7:$D$107,0)),""),"")</f>
        <v/>
      </c>
      <c r="B44" s="23"/>
      <c r="C44" s="20" t="str">
        <f xml:space="preserve"> IF(A44&lt;&gt;"", IF(R44&lt;&gt;"", R44 &amp; " ve složení ","") &amp; TRIM(INDEX('Evidence střelců a nástřel'!$V$7:$V$107, MATCH($A44, 'Evidence střelců a nástřel'!$D$7:$D$107,0))),"")</f>
        <v/>
      </c>
      <c r="D44" s="12" t="str">
        <f>IF($A44&lt;&gt;"", IF(SUMIF('Evidence střelců a nástřel'!$D$7:$D$107,$A44,'Evidence střelců a nástřel'!F$7:F$107) &gt; 0, SUMIF('Evidence střelců a nástřel'!$D$7:$D$107,$A44,'Evidence střelců a nástřel'!F$7:F$107),""),"")</f>
        <v/>
      </c>
      <c r="E44" s="12" t="str">
        <f>IF($A44&lt;&gt;"", IF(SUMIF('Evidence střelců a nástřel'!$D$7:$D$107,$A44,'Evidence střelců a nástřel'!G$7:G$107) &gt; 0, SUMIF('Evidence střelců a nástřel'!$D$7:$D$107,$A44,'Evidence střelců a nástřel'!G$7:G$107),""),"")</f>
        <v/>
      </c>
      <c r="F44" s="12" t="str">
        <f>IF($A44&lt;&gt;"", IF(SUMIF('Evidence střelců a nástřel'!$D$7:$D$107,$A44,'Evidence střelců a nástřel'!H$7:H$107) &gt; 0, SUMIF('Evidence střelců a nástřel'!$D$7:$D$107,$A44,'Evidence střelců a nástřel'!H$7:H$107),""),"")</f>
        <v/>
      </c>
      <c r="G44" s="12" t="str">
        <f>IF($A44&lt;&gt;"", IF(SUMIF('Evidence střelců a nástřel'!$D$7:$D$107,$A44,'Evidence střelců a nástřel'!I$7:I$107) &gt; 0, SUMIF('Evidence střelců a nástřel'!$D$7:$D$107,$A44,'Evidence střelců a nástřel'!I$7:I$107),""),"")</f>
        <v/>
      </c>
      <c r="H44" s="12" t="str">
        <f>IF($A44&lt;&gt;"", IF(SUMIF('Evidence střelců a nástřel'!$D$7:$D$107,$A44,'Evidence střelců a nástřel'!J$7:J$107) &gt; 0, SUMIF('Evidence střelců a nástřel'!$D$7:$D$107,$A44,'Evidence střelců a nástřel'!J$7:J$107),""),"")</f>
        <v/>
      </c>
      <c r="I44" s="12" t="str">
        <f>IF($A44&lt;&gt;"", IF(SUMIF('Evidence střelců a nástřel'!$D$7:$D$107,$A44,'Evidence střelců a nástřel'!K$7:K$107) &gt; 0, SUMIF('Evidence střelců a nástřel'!$D$7:$D$107,$A44,'Evidence střelců a nástřel'!K$7:K$107),""),"")</f>
        <v/>
      </c>
      <c r="J44" s="12" t="str">
        <f>IF($A44&lt;&gt;"", IF(SUMIF('Evidence střelců a nástřel'!$D$7:$D$107,$A44,'Evidence střelců a nástřel'!L$7:L$107) &gt; 0, SUMIF('Evidence střelců a nástřel'!$D$7:$D$107,$A44,'Evidence střelců a nástřel'!L$7:L$107),""),"")</f>
        <v/>
      </c>
      <c r="K44" s="12" t="str">
        <f>IF($A44&lt;&gt;"", IF(SUMIF('Evidence střelců a nástřel'!$D$7:$D$107,$A44,'Evidence střelců a nástřel'!M$7:M$107) &gt; 0, SUMIF('Evidence střelců a nástřel'!$D$7:$D$107,$A44,'Evidence střelců a nástřel'!M$7:M$107),""),"")</f>
        <v/>
      </c>
      <c r="L44" s="12" t="str">
        <f>IF($A44&lt;&gt;"", IF(SUMIF('Evidence střelců a nástřel'!$D$7:$D$107,$A44,'Evidence střelců a nástřel'!N$7:N$107) &gt; 0, SUMIF('Evidence střelců a nástřel'!$D$7:$D$107,$A44,'Evidence střelců a nástřel'!N$7:N$107),""),"")</f>
        <v/>
      </c>
      <c r="M44" s="12" t="str">
        <f>IF($A44&lt;&gt;"", IF(SUMIF('Evidence střelců a nástřel'!$D$7:$D$107,$A44,'Evidence střelců a nástřel'!O$7:O$107) &gt; 0, SUMIF('Evidence střelců a nástřel'!$D$7:$D$107,$A44,'Evidence střelců a nástřel'!O$7:O$107),""),"")</f>
        <v/>
      </c>
      <c r="N44" s="23"/>
      <c r="O44" s="12" t="str">
        <f t="shared" si="0"/>
        <v/>
      </c>
      <c r="P44" s="12" t="str">
        <f>IF(AND(COUNT(D44:N44) &gt; 0, B44&lt;&gt;"MZ"), 'Pomocné pořadí družstva'!N44, "")</f>
        <v/>
      </c>
      <c r="Q44" s="12" t="str">
        <f>IF(A44&lt;&gt;"", COUNTIF('Evidence střelců a nástřel'!$D$7:$D$107,A44),"")</f>
        <v/>
      </c>
      <c r="R44" s="23"/>
      <c r="S44" t="str">
        <f>IF(AND($O44 &lt;&gt;"", 'Pomocné pořadí družstva'!$R44 &gt;1),  "Rozstřel: "&amp; ('Pomocné pořadí družstva'!$R44) &amp;" o " &amp; P44 &amp; ". - " &amp; ($P44 + 'Pomocné pořadí družstva'!$R44 - 1) &amp; ". místo","")</f>
        <v/>
      </c>
    </row>
    <row r="45" spans="1:19" x14ac:dyDescent="0.25">
      <c r="A45" s="12" t="str">
        <f>IF(A44&lt;&gt;"",IF(ISNUMBER(MATCH(A44+1,'Evidence střelců a nástřel'!$D$7:$D$107,0)),  INDEX('Evidence střelců a nástřel'!$D$7:$D$107,  MATCH(A44+1,'Evidence střelců a nástřel'!$D$7:$D$107,0)),""),"")</f>
        <v/>
      </c>
      <c r="B45" s="23"/>
      <c r="C45" s="20" t="str">
        <f xml:space="preserve"> IF(A45&lt;&gt;"", IF(R45&lt;&gt;"", R45 &amp; " ve složení ","") &amp; TRIM(INDEX('Evidence střelců a nástřel'!$V$7:$V$107, MATCH($A45, 'Evidence střelců a nástřel'!$D$7:$D$107,0))),"")</f>
        <v/>
      </c>
      <c r="D45" s="12" t="str">
        <f>IF($A45&lt;&gt;"", IF(SUMIF('Evidence střelců a nástřel'!$D$7:$D$107,$A45,'Evidence střelců a nástřel'!F$7:F$107) &gt; 0, SUMIF('Evidence střelců a nástřel'!$D$7:$D$107,$A45,'Evidence střelců a nástřel'!F$7:F$107),""),"")</f>
        <v/>
      </c>
      <c r="E45" s="12" t="str">
        <f>IF($A45&lt;&gt;"", IF(SUMIF('Evidence střelců a nástřel'!$D$7:$D$107,$A45,'Evidence střelců a nástřel'!G$7:G$107) &gt; 0, SUMIF('Evidence střelců a nástřel'!$D$7:$D$107,$A45,'Evidence střelců a nástřel'!G$7:G$107),""),"")</f>
        <v/>
      </c>
      <c r="F45" s="12" t="str">
        <f>IF($A45&lt;&gt;"", IF(SUMIF('Evidence střelců a nástřel'!$D$7:$D$107,$A45,'Evidence střelců a nástřel'!H$7:H$107) &gt; 0, SUMIF('Evidence střelců a nástřel'!$D$7:$D$107,$A45,'Evidence střelců a nástřel'!H$7:H$107),""),"")</f>
        <v/>
      </c>
      <c r="G45" s="12" t="str">
        <f>IF($A45&lt;&gt;"", IF(SUMIF('Evidence střelců a nástřel'!$D$7:$D$107,$A45,'Evidence střelců a nástřel'!I$7:I$107) &gt; 0, SUMIF('Evidence střelců a nástřel'!$D$7:$D$107,$A45,'Evidence střelců a nástřel'!I$7:I$107),""),"")</f>
        <v/>
      </c>
      <c r="H45" s="12" t="str">
        <f>IF($A45&lt;&gt;"", IF(SUMIF('Evidence střelců a nástřel'!$D$7:$D$107,$A45,'Evidence střelců a nástřel'!J$7:J$107) &gt; 0, SUMIF('Evidence střelců a nástřel'!$D$7:$D$107,$A45,'Evidence střelců a nástřel'!J$7:J$107),""),"")</f>
        <v/>
      </c>
      <c r="I45" s="12" t="str">
        <f>IF($A45&lt;&gt;"", IF(SUMIF('Evidence střelců a nástřel'!$D$7:$D$107,$A45,'Evidence střelců a nástřel'!K$7:K$107) &gt; 0, SUMIF('Evidence střelců a nástřel'!$D$7:$D$107,$A45,'Evidence střelců a nástřel'!K$7:K$107),""),"")</f>
        <v/>
      </c>
      <c r="J45" s="12" t="str">
        <f>IF($A45&lt;&gt;"", IF(SUMIF('Evidence střelců a nástřel'!$D$7:$D$107,$A45,'Evidence střelců a nástřel'!L$7:L$107) &gt; 0, SUMIF('Evidence střelců a nástřel'!$D$7:$D$107,$A45,'Evidence střelců a nástřel'!L$7:L$107),""),"")</f>
        <v/>
      </c>
      <c r="K45" s="12" t="str">
        <f>IF($A45&lt;&gt;"", IF(SUMIF('Evidence střelců a nástřel'!$D$7:$D$107,$A45,'Evidence střelců a nástřel'!M$7:M$107) &gt; 0, SUMIF('Evidence střelců a nástřel'!$D$7:$D$107,$A45,'Evidence střelců a nástřel'!M$7:M$107),""),"")</f>
        <v/>
      </c>
      <c r="L45" s="12" t="str">
        <f>IF($A45&lt;&gt;"", IF(SUMIF('Evidence střelců a nástřel'!$D$7:$D$107,$A45,'Evidence střelců a nástřel'!N$7:N$107) &gt; 0, SUMIF('Evidence střelců a nástřel'!$D$7:$D$107,$A45,'Evidence střelců a nástřel'!N$7:N$107),""),"")</f>
        <v/>
      </c>
      <c r="M45" s="12" t="str">
        <f>IF($A45&lt;&gt;"", IF(SUMIF('Evidence střelců a nástřel'!$D$7:$D$107,$A45,'Evidence střelců a nástřel'!O$7:O$107) &gt; 0, SUMIF('Evidence střelců a nástřel'!$D$7:$D$107,$A45,'Evidence střelců a nástřel'!O$7:O$107),""),"")</f>
        <v/>
      </c>
      <c r="N45" s="23"/>
      <c r="O45" s="12" t="str">
        <f t="shared" si="0"/>
        <v/>
      </c>
      <c r="P45" s="12" t="str">
        <f>IF(AND(COUNT(D45:N45) &gt; 0, B45&lt;&gt;"MZ"), 'Pomocné pořadí družstva'!N45, "")</f>
        <v/>
      </c>
      <c r="Q45" s="12" t="str">
        <f>IF(A45&lt;&gt;"", COUNTIF('Evidence střelců a nástřel'!$D$7:$D$107,A45),"")</f>
        <v/>
      </c>
      <c r="R45" s="23"/>
      <c r="S45" t="str">
        <f>IF(AND($O45 &lt;&gt;"", 'Pomocné pořadí družstva'!$R45 &gt;1),  "Rozstřel: "&amp; ('Pomocné pořadí družstva'!$R45) &amp;" o " &amp; P45 &amp; ". - " &amp; ($P45 + 'Pomocné pořadí družstva'!$R45 - 1) &amp; ". místo","")</f>
        <v/>
      </c>
    </row>
    <row r="46" spans="1:19" x14ac:dyDescent="0.25">
      <c r="A46" s="12" t="str">
        <f>IF(A45&lt;&gt;"",IF(ISNUMBER(MATCH(A45+1,'Evidence střelců a nástřel'!$D$7:$D$107,0)),  INDEX('Evidence střelců a nástřel'!$D$7:$D$107,  MATCH(A45+1,'Evidence střelců a nástřel'!$D$7:$D$107,0)),""),"")</f>
        <v/>
      </c>
      <c r="B46" s="23"/>
      <c r="C46" s="20" t="str">
        <f xml:space="preserve"> IF(A46&lt;&gt;"", IF(R46&lt;&gt;"", R46 &amp; " ve složení ","") &amp; TRIM(INDEX('Evidence střelců a nástřel'!$V$7:$V$107, MATCH($A46, 'Evidence střelců a nástřel'!$D$7:$D$107,0))),"")</f>
        <v/>
      </c>
      <c r="D46" s="12" t="str">
        <f>IF($A46&lt;&gt;"", IF(SUMIF('Evidence střelců a nástřel'!$D$7:$D$107,$A46,'Evidence střelců a nástřel'!F$7:F$107) &gt; 0, SUMIF('Evidence střelců a nástřel'!$D$7:$D$107,$A46,'Evidence střelců a nástřel'!F$7:F$107),""),"")</f>
        <v/>
      </c>
      <c r="E46" s="12" t="str">
        <f>IF($A46&lt;&gt;"", IF(SUMIF('Evidence střelců a nástřel'!$D$7:$D$107,$A46,'Evidence střelců a nástřel'!G$7:G$107) &gt; 0, SUMIF('Evidence střelců a nástřel'!$D$7:$D$107,$A46,'Evidence střelců a nástřel'!G$7:G$107),""),"")</f>
        <v/>
      </c>
      <c r="F46" s="12" t="str">
        <f>IF($A46&lt;&gt;"", IF(SUMIF('Evidence střelců a nástřel'!$D$7:$D$107,$A46,'Evidence střelců a nástřel'!H$7:H$107) &gt; 0, SUMIF('Evidence střelců a nástřel'!$D$7:$D$107,$A46,'Evidence střelců a nástřel'!H$7:H$107),""),"")</f>
        <v/>
      </c>
      <c r="G46" s="12" t="str">
        <f>IF($A46&lt;&gt;"", IF(SUMIF('Evidence střelců a nástřel'!$D$7:$D$107,$A46,'Evidence střelců a nástřel'!I$7:I$107) &gt; 0, SUMIF('Evidence střelců a nástřel'!$D$7:$D$107,$A46,'Evidence střelců a nástřel'!I$7:I$107),""),"")</f>
        <v/>
      </c>
      <c r="H46" s="12" t="str">
        <f>IF($A46&lt;&gt;"", IF(SUMIF('Evidence střelců a nástřel'!$D$7:$D$107,$A46,'Evidence střelců a nástřel'!J$7:J$107) &gt; 0, SUMIF('Evidence střelců a nástřel'!$D$7:$D$107,$A46,'Evidence střelců a nástřel'!J$7:J$107),""),"")</f>
        <v/>
      </c>
      <c r="I46" s="12" t="str">
        <f>IF($A46&lt;&gt;"", IF(SUMIF('Evidence střelců a nástřel'!$D$7:$D$107,$A46,'Evidence střelců a nástřel'!K$7:K$107) &gt; 0, SUMIF('Evidence střelců a nástřel'!$D$7:$D$107,$A46,'Evidence střelců a nástřel'!K$7:K$107),""),"")</f>
        <v/>
      </c>
      <c r="J46" s="12" t="str">
        <f>IF($A46&lt;&gt;"", IF(SUMIF('Evidence střelců a nástřel'!$D$7:$D$107,$A46,'Evidence střelců a nástřel'!L$7:L$107) &gt; 0, SUMIF('Evidence střelců a nástřel'!$D$7:$D$107,$A46,'Evidence střelců a nástřel'!L$7:L$107),""),"")</f>
        <v/>
      </c>
      <c r="K46" s="12" t="str">
        <f>IF($A46&lt;&gt;"", IF(SUMIF('Evidence střelců a nástřel'!$D$7:$D$107,$A46,'Evidence střelců a nástřel'!M$7:M$107) &gt; 0, SUMIF('Evidence střelců a nástřel'!$D$7:$D$107,$A46,'Evidence střelců a nástřel'!M$7:M$107),""),"")</f>
        <v/>
      </c>
      <c r="L46" s="12" t="str">
        <f>IF($A46&lt;&gt;"", IF(SUMIF('Evidence střelců a nástřel'!$D$7:$D$107,$A46,'Evidence střelců a nástřel'!N$7:N$107) &gt; 0, SUMIF('Evidence střelců a nástřel'!$D$7:$D$107,$A46,'Evidence střelců a nástřel'!N$7:N$107),""),"")</f>
        <v/>
      </c>
      <c r="M46" s="12" t="str">
        <f>IF($A46&lt;&gt;"", IF(SUMIF('Evidence střelců a nástřel'!$D$7:$D$107,$A46,'Evidence střelců a nástřel'!O$7:O$107) &gt; 0, SUMIF('Evidence střelců a nástřel'!$D$7:$D$107,$A46,'Evidence střelců a nástřel'!O$7:O$107),""),"")</f>
        <v/>
      </c>
      <c r="N46" s="23"/>
      <c r="O46" s="12" t="str">
        <f t="shared" si="0"/>
        <v/>
      </c>
      <c r="P46" s="12" t="str">
        <f>IF(AND(COUNT(D46:N46) &gt; 0, B46&lt;&gt;"MZ"), 'Pomocné pořadí družstva'!N46, "")</f>
        <v/>
      </c>
      <c r="Q46" s="12" t="str">
        <f>IF(A46&lt;&gt;"", COUNTIF('Evidence střelců a nástřel'!$D$7:$D$107,A46),"")</f>
        <v/>
      </c>
      <c r="R46" s="23"/>
      <c r="S46" t="str">
        <f>IF(AND($O46 &lt;&gt;"", 'Pomocné pořadí družstva'!$R46 &gt;1),  "Rozstřel: "&amp; ('Pomocné pořadí družstva'!$R46) &amp;" o " &amp; P46 &amp; ". - " &amp; ($P46 + 'Pomocné pořadí družstva'!$R46 - 1) &amp; ". místo","")</f>
        <v/>
      </c>
    </row>
    <row r="47" spans="1:19" x14ac:dyDescent="0.25">
      <c r="A47" s="12" t="str">
        <f>IF(A46&lt;&gt;"",IF(ISNUMBER(MATCH(A46+1,'Evidence střelců a nástřel'!$D$7:$D$107,0)),  INDEX('Evidence střelců a nástřel'!$D$7:$D$107,  MATCH(A46+1,'Evidence střelců a nástřel'!$D$7:$D$107,0)),""),"")</f>
        <v/>
      </c>
      <c r="B47" s="23"/>
      <c r="C47" s="20" t="str">
        <f xml:space="preserve"> IF(A47&lt;&gt;"", IF(R47&lt;&gt;"", R47 &amp; " ve složení ","") &amp; TRIM(INDEX('Evidence střelců a nástřel'!$V$7:$V$107, MATCH($A47, 'Evidence střelců a nástřel'!$D$7:$D$107,0))),"")</f>
        <v/>
      </c>
      <c r="D47" s="12" t="str">
        <f>IF($A47&lt;&gt;"", IF(SUMIF('Evidence střelců a nástřel'!$D$7:$D$107,$A47,'Evidence střelců a nástřel'!F$7:F$107) &gt; 0, SUMIF('Evidence střelců a nástřel'!$D$7:$D$107,$A47,'Evidence střelců a nástřel'!F$7:F$107),""),"")</f>
        <v/>
      </c>
      <c r="E47" s="12" t="str">
        <f>IF($A47&lt;&gt;"", IF(SUMIF('Evidence střelců a nástřel'!$D$7:$D$107,$A47,'Evidence střelců a nástřel'!G$7:G$107) &gt; 0, SUMIF('Evidence střelců a nástřel'!$D$7:$D$107,$A47,'Evidence střelců a nástřel'!G$7:G$107),""),"")</f>
        <v/>
      </c>
      <c r="F47" s="12" t="str">
        <f>IF($A47&lt;&gt;"", IF(SUMIF('Evidence střelců a nástřel'!$D$7:$D$107,$A47,'Evidence střelců a nástřel'!H$7:H$107) &gt; 0, SUMIF('Evidence střelců a nástřel'!$D$7:$D$107,$A47,'Evidence střelců a nástřel'!H$7:H$107),""),"")</f>
        <v/>
      </c>
      <c r="G47" s="12" t="str">
        <f>IF($A47&lt;&gt;"", IF(SUMIF('Evidence střelců a nástřel'!$D$7:$D$107,$A47,'Evidence střelců a nástřel'!I$7:I$107) &gt; 0, SUMIF('Evidence střelců a nástřel'!$D$7:$D$107,$A47,'Evidence střelců a nástřel'!I$7:I$107),""),"")</f>
        <v/>
      </c>
      <c r="H47" s="12" t="str">
        <f>IF($A47&lt;&gt;"", IF(SUMIF('Evidence střelců a nástřel'!$D$7:$D$107,$A47,'Evidence střelců a nástřel'!J$7:J$107) &gt; 0, SUMIF('Evidence střelců a nástřel'!$D$7:$D$107,$A47,'Evidence střelců a nástřel'!J$7:J$107),""),"")</f>
        <v/>
      </c>
      <c r="I47" s="12" t="str">
        <f>IF($A47&lt;&gt;"", IF(SUMIF('Evidence střelců a nástřel'!$D$7:$D$107,$A47,'Evidence střelců a nástřel'!K$7:K$107) &gt; 0, SUMIF('Evidence střelců a nástřel'!$D$7:$D$107,$A47,'Evidence střelců a nástřel'!K$7:K$107),""),"")</f>
        <v/>
      </c>
      <c r="J47" s="12" t="str">
        <f>IF($A47&lt;&gt;"", IF(SUMIF('Evidence střelců a nástřel'!$D$7:$D$107,$A47,'Evidence střelců a nástřel'!L$7:L$107) &gt; 0, SUMIF('Evidence střelců a nástřel'!$D$7:$D$107,$A47,'Evidence střelců a nástřel'!L$7:L$107),""),"")</f>
        <v/>
      </c>
      <c r="K47" s="12" t="str">
        <f>IF($A47&lt;&gt;"", IF(SUMIF('Evidence střelců a nástřel'!$D$7:$D$107,$A47,'Evidence střelců a nástřel'!M$7:M$107) &gt; 0, SUMIF('Evidence střelců a nástřel'!$D$7:$D$107,$A47,'Evidence střelců a nástřel'!M$7:M$107),""),"")</f>
        <v/>
      </c>
      <c r="L47" s="12" t="str">
        <f>IF($A47&lt;&gt;"", IF(SUMIF('Evidence střelců a nástřel'!$D$7:$D$107,$A47,'Evidence střelců a nástřel'!N$7:N$107) &gt; 0, SUMIF('Evidence střelců a nástřel'!$D$7:$D$107,$A47,'Evidence střelců a nástřel'!N$7:N$107),""),"")</f>
        <v/>
      </c>
      <c r="M47" s="12" t="str">
        <f>IF($A47&lt;&gt;"", IF(SUMIF('Evidence střelců a nástřel'!$D$7:$D$107,$A47,'Evidence střelců a nástřel'!O$7:O$107) &gt; 0, SUMIF('Evidence střelců a nástřel'!$D$7:$D$107,$A47,'Evidence střelců a nástřel'!O$7:O$107),""),"")</f>
        <v/>
      </c>
      <c r="N47" s="23"/>
      <c r="O47" s="12" t="str">
        <f t="shared" si="0"/>
        <v/>
      </c>
      <c r="P47" s="12" t="str">
        <f>IF(AND(COUNT(D47:N47) &gt; 0, B47&lt;&gt;"MZ"), 'Pomocné pořadí družstva'!N47, "")</f>
        <v/>
      </c>
      <c r="Q47" s="12" t="str">
        <f>IF(A47&lt;&gt;"", COUNTIF('Evidence střelců a nástřel'!$D$7:$D$107,A47),"")</f>
        <v/>
      </c>
      <c r="R47" s="23"/>
      <c r="S47" t="str">
        <f>IF(AND($O47 &lt;&gt;"", 'Pomocné pořadí družstva'!$R47 &gt;1),  "Rozstřel: "&amp; ('Pomocné pořadí družstva'!$R47) &amp;" o " &amp; P47 &amp; ". - " &amp; ($P47 + 'Pomocné pořadí družstva'!$R47 - 1) &amp; ". místo","")</f>
        <v/>
      </c>
    </row>
    <row r="48" spans="1:19" x14ac:dyDescent="0.25">
      <c r="A48" s="12" t="str">
        <f>IF(A47&lt;&gt;"",IF(ISNUMBER(MATCH(A47+1,'Evidence střelců a nástřel'!$D$7:$D$107,0)),  INDEX('Evidence střelců a nástřel'!$D$7:$D$107,  MATCH(A47+1,'Evidence střelců a nástřel'!$D$7:$D$107,0)),""),"")</f>
        <v/>
      </c>
      <c r="B48" s="23"/>
      <c r="C48" s="20" t="str">
        <f xml:space="preserve"> IF(A48&lt;&gt;"", IF(R48&lt;&gt;"", R48 &amp; " ve složení ","") &amp; TRIM(INDEX('Evidence střelců a nástřel'!$V$7:$V$107, MATCH($A48, 'Evidence střelců a nástřel'!$D$7:$D$107,0))),"")</f>
        <v/>
      </c>
      <c r="D48" s="12" t="str">
        <f>IF($A48&lt;&gt;"", IF(SUMIF('Evidence střelců a nástřel'!$D$7:$D$107,$A48,'Evidence střelců a nástřel'!F$7:F$107) &gt; 0, SUMIF('Evidence střelců a nástřel'!$D$7:$D$107,$A48,'Evidence střelců a nástřel'!F$7:F$107),""),"")</f>
        <v/>
      </c>
      <c r="E48" s="12" t="str">
        <f>IF($A48&lt;&gt;"", IF(SUMIF('Evidence střelců a nástřel'!$D$7:$D$107,$A48,'Evidence střelců a nástřel'!G$7:G$107) &gt; 0, SUMIF('Evidence střelců a nástřel'!$D$7:$D$107,$A48,'Evidence střelců a nástřel'!G$7:G$107),""),"")</f>
        <v/>
      </c>
      <c r="F48" s="12" t="str">
        <f>IF($A48&lt;&gt;"", IF(SUMIF('Evidence střelců a nástřel'!$D$7:$D$107,$A48,'Evidence střelců a nástřel'!H$7:H$107) &gt; 0, SUMIF('Evidence střelců a nástřel'!$D$7:$D$107,$A48,'Evidence střelců a nástřel'!H$7:H$107),""),"")</f>
        <v/>
      </c>
      <c r="G48" s="12" t="str">
        <f>IF($A48&lt;&gt;"", IF(SUMIF('Evidence střelců a nástřel'!$D$7:$D$107,$A48,'Evidence střelců a nástřel'!I$7:I$107) &gt; 0, SUMIF('Evidence střelců a nástřel'!$D$7:$D$107,$A48,'Evidence střelců a nástřel'!I$7:I$107),""),"")</f>
        <v/>
      </c>
      <c r="H48" s="12" t="str">
        <f>IF($A48&lt;&gt;"", IF(SUMIF('Evidence střelců a nástřel'!$D$7:$D$107,$A48,'Evidence střelců a nástřel'!J$7:J$107) &gt; 0, SUMIF('Evidence střelců a nástřel'!$D$7:$D$107,$A48,'Evidence střelců a nástřel'!J$7:J$107),""),"")</f>
        <v/>
      </c>
      <c r="I48" s="12" t="str">
        <f>IF($A48&lt;&gt;"", IF(SUMIF('Evidence střelců a nástřel'!$D$7:$D$107,$A48,'Evidence střelců a nástřel'!K$7:K$107) &gt; 0, SUMIF('Evidence střelců a nástřel'!$D$7:$D$107,$A48,'Evidence střelců a nástřel'!K$7:K$107),""),"")</f>
        <v/>
      </c>
      <c r="J48" s="12" t="str">
        <f>IF($A48&lt;&gt;"", IF(SUMIF('Evidence střelců a nástřel'!$D$7:$D$107,$A48,'Evidence střelců a nástřel'!L$7:L$107) &gt; 0, SUMIF('Evidence střelců a nástřel'!$D$7:$D$107,$A48,'Evidence střelců a nástřel'!L$7:L$107),""),"")</f>
        <v/>
      </c>
      <c r="K48" s="12" t="str">
        <f>IF($A48&lt;&gt;"", IF(SUMIF('Evidence střelců a nástřel'!$D$7:$D$107,$A48,'Evidence střelců a nástřel'!M$7:M$107) &gt; 0, SUMIF('Evidence střelců a nástřel'!$D$7:$D$107,$A48,'Evidence střelců a nástřel'!M$7:M$107),""),"")</f>
        <v/>
      </c>
      <c r="L48" s="12" t="str">
        <f>IF($A48&lt;&gt;"", IF(SUMIF('Evidence střelců a nástřel'!$D$7:$D$107,$A48,'Evidence střelců a nástřel'!N$7:N$107) &gt; 0, SUMIF('Evidence střelců a nástřel'!$D$7:$D$107,$A48,'Evidence střelců a nástřel'!N$7:N$107),""),"")</f>
        <v/>
      </c>
      <c r="M48" s="12" t="str">
        <f>IF($A48&lt;&gt;"", IF(SUMIF('Evidence střelců a nástřel'!$D$7:$D$107,$A48,'Evidence střelců a nástřel'!O$7:O$107) &gt; 0, SUMIF('Evidence střelců a nástřel'!$D$7:$D$107,$A48,'Evidence střelců a nástřel'!O$7:O$107),""),"")</f>
        <v/>
      </c>
      <c r="N48" s="23"/>
      <c r="O48" s="12" t="str">
        <f t="shared" si="0"/>
        <v/>
      </c>
      <c r="P48" s="12" t="str">
        <f>IF(AND(COUNT(D48:N48) &gt; 0, B48&lt;&gt;"MZ"), 'Pomocné pořadí družstva'!N48, "")</f>
        <v/>
      </c>
      <c r="Q48" s="12" t="str">
        <f>IF(A48&lt;&gt;"", COUNTIF('Evidence střelců a nástřel'!$D$7:$D$107,A48),"")</f>
        <v/>
      </c>
      <c r="R48" s="23"/>
      <c r="S48" t="str">
        <f>IF(AND($O48 &lt;&gt;"", 'Pomocné pořadí družstva'!$R48 &gt;1),  "Rozstřel: "&amp; ('Pomocné pořadí družstva'!$R48) &amp;" o " &amp; P48 &amp; ". - " &amp; ($P48 + 'Pomocné pořadí družstva'!$R48 - 1) &amp; ". místo","")</f>
        <v/>
      </c>
    </row>
    <row r="49" spans="1:19" x14ac:dyDescent="0.25">
      <c r="A49" s="12" t="str">
        <f>IF(A48&lt;&gt;"",IF(ISNUMBER(MATCH(A48+1,'Evidence střelců a nástřel'!$D$7:$D$107,0)),  INDEX('Evidence střelců a nástřel'!$D$7:$D$107,  MATCH(A48+1,'Evidence střelců a nástřel'!$D$7:$D$107,0)),""),"")</f>
        <v/>
      </c>
      <c r="B49" s="23"/>
      <c r="C49" s="20" t="str">
        <f xml:space="preserve"> IF(A49&lt;&gt;"", IF(R49&lt;&gt;"", R49 &amp; " ve složení ","") &amp; TRIM(INDEX('Evidence střelců a nástřel'!$V$7:$V$107, MATCH($A49, 'Evidence střelců a nástřel'!$D$7:$D$107,0))),"")</f>
        <v/>
      </c>
      <c r="D49" s="12" t="str">
        <f>IF($A49&lt;&gt;"", IF(SUMIF('Evidence střelců a nástřel'!$D$7:$D$107,$A49,'Evidence střelců a nástřel'!F$7:F$107) &gt; 0, SUMIF('Evidence střelců a nástřel'!$D$7:$D$107,$A49,'Evidence střelců a nástřel'!F$7:F$107),""),"")</f>
        <v/>
      </c>
      <c r="E49" s="12" t="str">
        <f>IF($A49&lt;&gt;"", IF(SUMIF('Evidence střelců a nástřel'!$D$7:$D$107,$A49,'Evidence střelců a nástřel'!G$7:G$107) &gt; 0, SUMIF('Evidence střelců a nástřel'!$D$7:$D$107,$A49,'Evidence střelců a nástřel'!G$7:G$107),""),"")</f>
        <v/>
      </c>
      <c r="F49" s="12" t="str">
        <f>IF($A49&lt;&gt;"", IF(SUMIF('Evidence střelců a nástřel'!$D$7:$D$107,$A49,'Evidence střelců a nástřel'!H$7:H$107) &gt; 0, SUMIF('Evidence střelců a nástřel'!$D$7:$D$107,$A49,'Evidence střelců a nástřel'!H$7:H$107),""),"")</f>
        <v/>
      </c>
      <c r="G49" s="12" t="str">
        <f>IF($A49&lt;&gt;"", IF(SUMIF('Evidence střelců a nástřel'!$D$7:$D$107,$A49,'Evidence střelců a nástřel'!I$7:I$107) &gt; 0, SUMIF('Evidence střelců a nástřel'!$D$7:$D$107,$A49,'Evidence střelců a nástřel'!I$7:I$107),""),"")</f>
        <v/>
      </c>
      <c r="H49" s="12" t="str">
        <f>IF($A49&lt;&gt;"", IF(SUMIF('Evidence střelců a nástřel'!$D$7:$D$107,$A49,'Evidence střelců a nástřel'!J$7:J$107) &gt; 0, SUMIF('Evidence střelců a nástřel'!$D$7:$D$107,$A49,'Evidence střelců a nástřel'!J$7:J$107),""),"")</f>
        <v/>
      </c>
      <c r="I49" s="12" t="str">
        <f>IF($A49&lt;&gt;"", IF(SUMIF('Evidence střelců a nástřel'!$D$7:$D$107,$A49,'Evidence střelců a nástřel'!K$7:K$107) &gt; 0, SUMIF('Evidence střelců a nástřel'!$D$7:$D$107,$A49,'Evidence střelců a nástřel'!K$7:K$107),""),"")</f>
        <v/>
      </c>
      <c r="J49" s="12" t="str">
        <f>IF($A49&lt;&gt;"", IF(SUMIF('Evidence střelců a nástřel'!$D$7:$D$107,$A49,'Evidence střelců a nástřel'!L$7:L$107) &gt; 0, SUMIF('Evidence střelců a nástřel'!$D$7:$D$107,$A49,'Evidence střelců a nástřel'!L$7:L$107),""),"")</f>
        <v/>
      </c>
      <c r="K49" s="12" t="str">
        <f>IF($A49&lt;&gt;"", IF(SUMIF('Evidence střelců a nástřel'!$D$7:$D$107,$A49,'Evidence střelců a nástřel'!M$7:M$107) &gt; 0, SUMIF('Evidence střelců a nástřel'!$D$7:$D$107,$A49,'Evidence střelců a nástřel'!M$7:M$107),""),"")</f>
        <v/>
      </c>
      <c r="L49" s="12" t="str">
        <f>IF($A49&lt;&gt;"", IF(SUMIF('Evidence střelců a nástřel'!$D$7:$D$107,$A49,'Evidence střelců a nástřel'!N$7:N$107) &gt; 0, SUMIF('Evidence střelců a nástřel'!$D$7:$D$107,$A49,'Evidence střelců a nástřel'!N$7:N$107),""),"")</f>
        <v/>
      </c>
      <c r="M49" s="12" t="str">
        <f>IF($A49&lt;&gt;"", IF(SUMIF('Evidence střelců a nástřel'!$D$7:$D$107,$A49,'Evidence střelců a nástřel'!O$7:O$107) &gt; 0, SUMIF('Evidence střelců a nástřel'!$D$7:$D$107,$A49,'Evidence střelců a nástřel'!O$7:O$107),""),"")</f>
        <v/>
      </c>
      <c r="N49" s="23"/>
      <c r="O49" s="12" t="str">
        <f t="shared" si="0"/>
        <v/>
      </c>
      <c r="P49" s="12" t="str">
        <f>IF(AND(COUNT(D49:N49) &gt; 0, B49&lt;&gt;"MZ"), 'Pomocné pořadí družstva'!N49, "")</f>
        <v/>
      </c>
      <c r="Q49" s="12" t="str">
        <f>IF(A49&lt;&gt;"", COUNTIF('Evidence střelců a nástřel'!$D$7:$D$107,A49),"")</f>
        <v/>
      </c>
      <c r="R49" s="23"/>
      <c r="S49" t="str">
        <f>IF(AND($O49 &lt;&gt;"", 'Pomocné pořadí družstva'!$R49 &gt;1),  "Rozstřel: "&amp; ('Pomocné pořadí družstva'!$R49) &amp;" o " &amp; P49 &amp; ". - " &amp; ($P49 + 'Pomocné pořadí družstva'!$R49 - 1) &amp; ". místo","")</f>
        <v/>
      </c>
    </row>
    <row r="50" spans="1:19" x14ac:dyDescent="0.25">
      <c r="A50" s="12" t="str">
        <f>IF(A49&lt;&gt;"",IF(ISNUMBER(MATCH(A49+1,'Evidence střelců a nástřel'!$D$7:$D$107,0)),  INDEX('Evidence střelců a nástřel'!$D$7:$D$107,  MATCH(A49+1,'Evidence střelců a nástřel'!$D$7:$D$107,0)),""),"")</f>
        <v/>
      </c>
      <c r="B50" s="23"/>
      <c r="C50" s="20" t="str">
        <f xml:space="preserve"> IF(A50&lt;&gt;"", IF(R50&lt;&gt;"", R50 &amp; " ve složení ","") &amp; TRIM(INDEX('Evidence střelců a nástřel'!$V$7:$V$107, MATCH($A50, 'Evidence střelců a nástřel'!$D$7:$D$107,0))),"")</f>
        <v/>
      </c>
      <c r="D50" s="12" t="str">
        <f>IF($A50&lt;&gt;"", IF(SUMIF('Evidence střelců a nástřel'!$D$7:$D$107,$A50,'Evidence střelců a nástřel'!F$7:F$107) &gt; 0, SUMIF('Evidence střelců a nástřel'!$D$7:$D$107,$A50,'Evidence střelců a nástřel'!F$7:F$107),""),"")</f>
        <v/>
      </c>
      <c r="E50" s="12" t="str">
        <f>IF($A50&lt;&gt;"", IF(SUMIF('Evidence střelců a nástřel'!$D$7:$D$107,$A50,'Evidence střelců a nástřel'!G$7:G$107) &gt; 0, SUMIF('Evidence střelců a nástřel'!$D$7:$D$107,$A50,'Evidence střelců a nástřel'!G$7:G$107),""),"")</f>
        <v/>
      </c>
      <c r="F50" s="12" t="str">
        <f>IF($A50&lt;&gt;"", IF(SUMIF('Evidence střelců a nástřel'!$D$7:$D$107,$A50,'Evidence střelců a nástřel'!H$7:H$107) &gt; 0, SUMIF('Evidence střelců a nástřel'!$D$7:$D$107,$A50,'Evidence střelců a nástřel'!H$7:H$107),""),"")</f>
        <v/>
      </c>
      <c r="G50" s="12" t="str">
        <f>IF($A50&lt;&gt;"", IF(SUMIF('Evidence střelců a nástřel'!$D$7:$D$107,$A50,'Evidence střelců a nástřel'!I$7:I$107) &gt; 0, SUMIF('Evidence střelců a nástřel'!$D$7:$D$107,$A50,'Evidence střelců a nástřel'!I$7:I$107),""),"")</f>
        <v/>
      </c>
      <c r="H50" s="12" t="str">
        <f>IF($A50&lt;&gt;"", IF(SUMIF('Evidence střelců a nástřel'!$D$7:$D$107,$A50,'Evidence střelců a nástřel'!J$7:J$107) &gt; 0, SUMIF('Evidence střelců a nástřel'!$D$7:$D$107,$A50,'Evidence střelců a nástřel'!J$7:J$107),""),"")</f>
        <v/>
      </c>
      <c r="I50" s="12" t="str">
        <f>IF($A50&lt;&gt;"", IF(SUMIF('Evidence střelců a nástřel'!$D$7:$D$107,$A50,'Evidence střelců a nástřel'!K$7:K$107) &gt; 0, SUMIF('Evidence střelců a nástřel'!$D$7:$D$107,$A50,'Evidence střelců a nástřel'!K$7:K$107),""),"")</f>
        <v/>
      </c>
      <c r="J50" s="12" t="str">
        <f>IF($A50&lt;&gt;"", IF(SUMIF('Evidence střelců a nástřel'!$D$7:$D$107,$A50,'Evidence střelců a nástřel'!L$7:L$107) &gt; 0, SUMIF('Evidence střelců a nástřel'!$D$7:$D$107,$A50,'Evidence střelců a nástřel'!L$7:L$107),""),"")</f>
        <v/>
      </c>
      <c r="K50" s="12" t="str">
        <f>IF($A50&lt;&gt;"", IF(SUMIF('Evidence střelců a nástřel'!$D$7:$D$107,$A50,'Evidence střelců a nástřel'!M$7:M$107) &gt; 0, SUMIF('Evidence střelců a nástřel'!$D$7:$D$107,$A50,'Evidence střelců a nástřel'!M$7:M$107),""),"")</f>
        <v/>
      </c>
      <c r="L50" s="12" t="str">
        <f>IF($A50&lt;&gt;"", IF(SUMIF('Evidence střelců a nástřel'!$D$7:$D$107,$A50,'Evidence střelců a nástřel'!N$7:N$107) &gt; 0, SUMIF('Evidence střelců a nástřel'!$D$7:$D$107,$A50,'Evidence střelců a nástřel'!N$7:N$107),""),"")</f>
        <v/>
      </c>
      <c r="M50" s="12" t="str">
        <f>IF($A50&lt;&gt;"", IF(SUMIF('Evidence střelců a nástřel'!$D$7:$D$107,$A50,'Evidence střelců a nástřel'!O$7:O$107) &gt; 0, SUMIF('Evidence střelců a nástřel'!$D$7:$D$107,$A50,'Evidence střelců a nástřel'!O$7:O$107),""),"")</f>
        <v/>
      </c>
      <c r="N50" s="23"/>
      <c r="O50" s="12" t="str">
        <f t="shared" si="0"/>
        <v/>
      </c>
      <c r="P50" s="12" t="str">
        <f>IF(AND(COUNT(D50:N50) &gt; 0, B50&lt;&gt;"MZ"), 'Pomocné pořadí družstva'!N50, "")</f>
        <v/>
      </c>
      <c r="Q50" s="12" t="str">
        <f>IF(A50&lt;&gt;"", COUNTIF('Evidence střelců a nástřel'!$D$7:$D$107,A50),"")</f>
        <v/>
      </c>
      <c r="R50" s="23"/>
      <c r="S50" t="str">
        <f>IF(AND($O50 &lt;&gt;"", 'Pomocné pořadí družstva'!$R50 &gt;1),  "Rozstřel: "&amp; ('Pomocné pořadí družstva'!$R50) &amp;" o " &amp; P50 &amp; ". - " &amp; ($P50 + 'Pomocné pořadí družstva'!$R50 - 1) &amp; ". místo","")</f>
        <v/>
      </c>
    </row>
  </sheetData>
  <sheetProtection sheet="1" objects="1" scenarios="1" formatCells="0" formatColumns="0" formatRows="0" autoFilter="0"/>
  <mergeCells count="7">
    <mergeCell ref="A1:R1"/>
    <mergeCell ref="A2:R2"/>
    <mergeCell ref="A3:R3"/>
    <mergeCell ref="A4:R4"/>
    <mergeCell ref="A5:C5"/>
    <mergeCell ref="D5:O5"/>
    <mergeCell ref="P5:R5"/>
  </mergeCells>
  <dataValidations disablePrompts="1" count="2">
    <dataValidation type="list" allowBlank="1" showInputMessage="1" showErrorMessage="1" sqref="B7:B50">
      <formula1>KategorieStrelcu</formula1>
    </dataValidation>
    <dataValidation type="whole" operator="greaterThanOrEqual" allowBlank="1" showInputMessage="1" showErrorMessage="1" sqref="N7:N50">
      <formula1>0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P6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0D4CD80-89A4-42F2-B210-DD2A70C95559}">
            <xm:f>AND($A7&lt;&gt;"", $Q7&lt;&gt;Nastavení!$B$3)</xm:f>
            <x14:dxf>
              <fill>
                <patternFill>
                  <bgColor rgb="FFFF0000"/>
                </patternFill>
              </fill>
            </x14:dxf>
          </x14:cfRule>
          <xm:sqref>Q7:Q50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Q50"/>
  <sheetViews>
    <sheetView workbookViewId="0">
      <pane ySplit="6" topLeftCell="A7" activePane="bottomLeft" state="frozen"/>
      <selection pane="bottomLeft" activeCell="P6" sqref="P1:P1048576"/>
    </sheetView>
  </sheetViews>
  <sheetFormatPr defaultRowHeight="15" x14ac:dyDescent="0.25"/>
  <cols>
    <col min="1" max="1" width="4.140625" customWidth="1"/>
    <col min="2" max="3" width="5.5703125" customWidth="1"/>
    <col min="4" max="4" width="35.85546875" customWidth="1"/>
  </cols>
  <sheetData>
    <row r="1" spans="1:17" ht="21" x14ac:dyDescent="0.25">
      <c r="A1" s="94" t="str">
        <f>'Evidence střelců a nástřel'!A1</f>
        <v>Závod …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6"/>
    </row>
    <row r="2" spans="1:17" ht="21" x14ac:dyDescent="0.25">
      <c r="A2" s="94" t="str">
        <f>'Evidence střelců a nástřel'!A2</f>
        <v>Místo, datum ….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6"/>
    </row>
    <row r="3" spans="1:17" x14ac:dyDescent="0.25">
      <c r="A3" s="97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9"/>
    </row>
    <row r="4" spans="1:17" ht="21" x14ac:dyDescent="0.25">
      <c r="A4" s="94" t="str">
        <f ca="1">MID(CELL("názevsouboru", A1),1 + FIND("]", CELL("názevsouboru", A1)), 255)</f>
        <v>Výsledky družstva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6"/>
    </row>
    <row r="5" spans="1:17" x14ac:dyDescent="0.25">
      <c r="A5" s="89" t="s">
        <v>56</v>
      </c>
      <c r="B5" s="89"/>
      <c r="C5" s="89"/>
      <c r="D5" s="89"/>
      <c r="E5" s="89" t="s">
        <v>21</v>
      </c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7" ht="52.5" customHeight="1" thickBot="1" x14ac:dyDescent="0.3">
      <c r="A6" s="14" t="s">
        <v>39</v>
      </c>
      <c r="B6" s="14" t="s">
        <v>43</v>
      </c>
      <c r="C6" s="14" t="s">
        <v>75</v>
      </c>
      <c r="D6" s="15" t="str">
        <f>'Seznam družstev'!C$6</f>
        <v>Družstvo</v>
      </c>
      <c r="E6" s="15" t="str">
        <f>'Seznam družstev'!D$6</f>
        <v>Disc. 1</v>
      </c>
      <c r="F6" s="15" t="str">
        <f>'Seznam družstev'!E$6</f>
        <v>Disc. 2</v>
      </c>
      <c r="G6" s="15" t="str">
        <f>'Seznam družstev'!F$6</f>
        <v>Disc. 3</v>
      </c>
      <c r="H6" s="15" t="str">
        <f>'Seznam družstev'!G$6</f>
        <v>Disc. 4</v>
      </c>
      <c r="I6" s="15" t="str">
        <f>'Seznam družstev'!H$6</f>
        <v>Disc. 5</v>
      </c>
      <c r="J6" s="15" t="str">
        <f>'Seznam družstev'!I$6</f>
        <v>Disc. 6</v>
      </c>
      <c r="K6" s="15" t="str">
        <f>'Seznam družstev'!J$6</f>
        <v>Disc. 7</v>
      </c>
      <c r="L6" s="15" t="str">
        <f>'Seznam družstev'!K$6</f>
        <v>Disc. 8</v>
      </c>
      <c r="M6" s="15" t="str">
        <f>'Seznam družstev'!L$6</f>
        <v>Disc. 9</v>
      </c>
      <c r="N6" s="15" t="str">
        <f>'Seznam družstev'!M$6</f>
        <v>Disc. 10</v>
      </c>
      <c r="O6" s="15" t="str">
        <f>'Seznam družstev'!N$6</f>
        <v>Rozstřel</v>
      </c>
      <c r="P6" s="15" t="str">
        <f>'Seznam družstev'!O$6</f>
        <v>Celkový součet</v>
      </c>
    </row>
    <row r="7" spans="1:17" x14ac:dyDescent="0.25">
      <c r="A7" s="29" t="str">
        <f>IF(AND($B7 &lt;&gt; "", COUNT(E7:N7) &gt; 0), INDEX('Pomocné pořadí družstva'!N$7:N$50,$B7), "")</f>
        <v/>
      </c>
      <c r="B7" s="29" t="str">
        <f>IF(ISNUMBER(MATCH(ROW()-6,'Pomocné pořadí družstva'!$Q$7:$Q$50,0)),INDEX('Seznam družstev'!$A$7:$A$50,MATCH(ROW()-6,'Pomocné pořadí družstva'!$Q$7:$Q$50,0),1),"")</f>
        <v/>
      </c>
      <c r="C7" s="29" t="str">
        <f>IF($B7&lt;&gt;"", IF(INDEX('Seznam družstev'!$B$7:$B$50,$B7) = 0, "", UPPER(INDEX('Seznam družstev'!$B$7:$B$50,$B7))),"")</f>
        <v/>
      </c>
      <c r="D7" s="28" t="str">
        <f>IF($B7&lt;&gt;"",TRIM(INDEX('Seznam družstev'!C$7:C$50,$B7)),"")</f>
        <v/>
      </c>
      <c r="E7" s="18" t="str">
        <f>IF($B7&lt;&gt;"", IF(INDEX('Seznam družstev'!D$7:D$50,$B7) &gt; 0, INDEX('Seznam družstev'!D$7:D$50,$B7), ""), "")</f>
        <v/>
      </c>
      <c r="F7" s="18" t="str">
        <f>IF($B7&lt;&gt;"", IF(INDEX('Seznam družstev'!E$7:E$50,$B7) &gt; 0, INDEX('Seznam družstev'!E$7:E$50,$B7), ""), "")</f>
        <v/>
      </c>
      <c r="G7" s="18" t="str">
        <f>IF($B7&lt;&gt;"", IF(INDEX('Seznam družstev'!F$7:F$50,$B7) &gt; 0, INDEX('Seznam družstev'!F$7:F$50,$B7), ""), "")</f>
        <v/>
      </c>
      <c r="H7" s="18" t="str">
        <f>IF($B7&lt;&gt;"", IF(INDEX('Seznam družstev'!G$7:G$50,$B7) &gt; 0, INDEX('Seznam družstev'!G$7:G$50,$B7), ""), "")</f>
        <v/>
      </c>
      <c r="I7" s="18" t="str">
        <f>IF($B7&lt;&gt;"", IF(INDEX('Seznam družstev'!H$7:H$50,$B7) &gt; 0, INDEX('Seznam družstev'!H$7:H$50,$B7), ""), "")</f>
        <v/>
      </c>
      <c r="J7" s="18" t="str">
        <f>IF($B7&lt;&gt;"", IF(INDEX('Seznam družstev'!I$7:I$50,$B7) &gt; 0, INDEX('Seznam družstev'!I$7:I$50,$B7), ""), "")</f>
        <v/>
      </c>
      <c r="K7" s="18" t="str">
        <f>IF($B7&lt;&gt;"", IF(INDEX('Seznam družstev'!J$7:J$50,$B7) &gt; 0, INDEX('Seznam družstev'!J$7:J$50,$B7), ""), "")</f>
        <v/>
      </c>
      <c r="L7" s="18" t="str">
        <f>IF($B7&lt;&gt;"", IF(INDEX('Seznam družstev'!K$7:K$50,$B7) &gt; 0, INDEX('Seznam družstev'!K$7:K$50,$B7), ""), "")</f>
        <v/>
      </c>
      <c r="M7" s="18" t="str">
        <f>IF($B7&lt;&gt;"", IF(INDEX('Seznam družstev'!L$7:L$50,$B7) &gt; 0, INDEX('Seznam družstev'!L$7:L$50,$B7), ""), "")</f>
        <v/>
      </c>
      <c r="N7" s="18" t="str">
        <f>IF($B7&lt;&gt;"", IF(INDEX('Seznam družstev'!M$7:M$50,$B7) &gt; 0, INDEX('Seznam družstev'!M$7:M$50,$B7), ""), "")</f>
        <v/>
      </c>
      <c r="O7" s="18" t="str">
        <f>IF($B7&lt;&gt;"", IF(INDEX('Seznam družstev'!N$7:N$50,$B7) &gt; 0, INDEX('Seznam družstev'!N$7:N$50,$B7), ""), "")</f>
        <v/>
      </c>
      <c r="P7" s="18" t="str">
        <f>IF($B7&lt;&gt;"", IF(INDEX('Seznam družstev'!O$7:O$50,$B7) &gt; 0, INDEX('Seznam družstev'!O$7:O$50,$B7), ""), "")</f>
        <v/>
      </c>
      <c r="Q7" t="str">
        <f>IF($B7&lt;&gt;"", IF(INDEX('Seznam družstev'!S$7:S$50,$B7) &gt; 0, INDEX('Seznam družstev'!S$7:S$50,$B7), ""), "")</f>
        <v/>
      </c>
    </row>
    <row r="8" spans="1:17" x14ac:dyDescent="0.25">
      <c r="A8" s="29" t="str">
        <f>IF(AND($B8 &lt;&gt; "", COUNT(E8:N8) &gt; 0), INDEX('Pomocné pořadí družstva'!N$7:N$50,$B8), "")</f>
        <v/>
      </c>
      <c r="B8" s="29" t="str">
        <f>IF(ISNUMBER(MATCH(ROW()-6,'Pomocné pořadí družstva'!$Q$7:$Q$50,0)),INDEX('Seznam družstev'!$A$7:$A$50,MATCH(ROW()-6,'Pomocné pořadí družstva'!$Q$7:$Q$50,0),1),"")</f>
        <v/>
      </c>
      <c r="C8" s="29" t="str">
        <f>IF($B8&lt;&gt;"", IF(INDEX('Seznam družstev'!$B$7:$B$50,$B8) = 0, "", UPPER(INDEX('Seznam družstev'!$B$7:$B$50,$B8))),"")</f>
        <v/>
      </c>
      <c r="D8" s="28" t="str">
        <f>IF($B8&lt;&gt;"",TRIM(INDEX('Seznam družstev'!C$7:C$50,$B8)),"")</f>
        <v/>
      </c>
      <c r="E8" s="18" t="str">
        <f>IF($B8&lt;&gt;"", IF(INDEX('Seznam družstev'!D$7:D$50,$B8) &gt; 0, INDEX('Seznam družstev'!D$7:D$50,$B8), ""), "")</f>
        <v/>
      </c>
      <c r="F8" s="18" t="str">
        <f>IF($B8&lt;&gt;"", IF(INDEX('Seznam družstev'!E$7:E$50,$B8) &gt; 0, INDEX('Seznam družstev'!E$7:E$50,$B8), ""), "")</f>
        <v/>
      </c>
      <c r="G8" s="18" t="str">
        <f>IF($B8&lt;&gt;"", IF(INDEX('Seznam družstev'!F$7:F$50,$B8) &gt; 0, INDEX('Seznam družstev'!F$7:F$50,$B8), ""), "")</f>
        <v/>
      </c>
      <c r="H8" s="18" t="str">
        <f>IF($B8&lt;&gt;"", IF(INDEX('Seznam družstev'!G$7:G$50,$B8) &gt; 0, INDEX('Seznam družstev'!G$7:G$50,$B8), ""), "")</f>
        <v/>
      </c>
      <c r="I8" s="18" t="str">
        <f>IF($B8&lt;&gt;"", IF(INDEX('Seznam družstev'!H$7:H$50,$B8) &gt; 0, INDEX('Seznam družstev'!H$7:H$50,$B8), ""), "")</f>
        <v/>
      </c>
      <c r="J8" s="18" t="str">
        <f>IF($B8&lt;&gt;"", IF(INDEX('Seznam družstev'!I$7:I$50,$B8) &gt; 0, INDEX('Seznam družstev'!I$7:I$50,$B8), ""), "")</f>
        <v/>
      </c>
      <c r="K8" s="18" t="str">
        <f>IF($B8&lt;&gt;"", IF(INDEX('Seznam družstev'!J$7:J$50,$B8) &gt; 0, INDEX('Seznam družstev'!J$7:J$50,$B8), ""), "")</f>
        <v/>
      </c>
      <c r="L8" s="18" t="str">
        <f>IF($B8&lt;&gt;"", IF(INDEX('Seznam družstev'!K$7:K$50,$B8) &gt; 0, INDEX('Seznam družstev'!K$7:K$50,$B8), ""), "")</f>
        <v/>
      </c>
      <c r="M8" s="18" t="str">
        <f>IF($B8&lt;&gt;"", IF(INDEX('Seznam družstev'!L$7:L$50,$B8) &gt; 0, INDEX('Seznam družstev'!L$7:L$50,$B8), ""), "")</f>
        <v/>
      </c>
      <c r="N8" s="18" t="str">
        <f>IF($B8&lt;&gt;"", IF(INDEX('Seznam družstev'!M$7:M$50,$B8) &gt; 0, INDEX('Seznam družstev'!M$7:M$50,$B8), ""), "")</f>
        <v/>
      </c>
      <c r="O8" s="18" t="str">
        <f>IF($B8&lt;&gt;"", IF(INDEX('Seznam družstev'!N$7:N$50,$B8) &gt; 0, INDEX('Seznam družstev'!N$7:N$50,$B8), ""), "")</f>
        <v/>
      </c>
      <c r="P8" s="18" t="str">
        <f>IF($B8&lt;&gt;"", IF(INDEX('Seznam družstev'!O$7:O$50,$B8) &gt; 0, INDEX('Seznam družstev'!O$7:O$50,$B8), ""), "")</f>
        <v/>
      </c>
      <c r="Q8" t="str">
        <f>IF($B8&lt;&gt;"", IF(INDEX('Seznam družstev'!S$7:S$50,$B8) &gt; 0, INDEX('Seznam družstev'!S$7:S$50,$B8), ""), "")</f>
        <v/>
      </c>
    </row>
    <row r="9" spans="1:17" x14ac:dyDescent="0.25">
      <c r="A9" s="29" t="str">
        <f>IF(AND($B9 &lt;&gt; "", COUNT(E9:N9) &gt; 0), INDEX('Pomocné pořadí družstva'!N$7:N$50,$B9), "")</f>
        <v/>
      </c>
      <c r="B9" s="29" t="str">
        <f>IF(ISNUMBER(MATCH(ROW()-6,'Pomocné pořadí družstva'!$Q$7:$Q$50,0)),INDEX('Seznam družstev'!$A$7:$A$50,MATCH(ROW()-6,'Pomocné pořadí družstva'!$Q$7:$Q$50,0),1),"")</f>
        <v/>
      </c>
      <c r="C9" s="29" t="str">
        <f>IF($B9&lt;&gt;"", IF(INDEX('Seznam družstev'!$B$7:$B$50,$B9) = 0, "", UPPER(INDEX('Seznam družstev'!$B$7:$B$50,$B9))),"")</f>
        <v/>
      </c>
      <c r="D9" s="28" t="str">
        <f>IF($B9&lt;&gt;"",TRIM(INDEX('Seznam družstev'!C$7:C$50,$B9)),"")</f>
        <v/>
      </c>
      <c r="E9" s="18" t="str">
        <f>IF($B9&lt;&gt;"", IF(INDEX('Seznam družstev'!D$7:D$50,$B9) &gt; 0, INDEX('Seznam družstev'!D$7:D$50,$B9), ""), "")</f>
        <v/>
      </c>
      <c r="F9" s="18" t="str">
        <f>IF($B9&lt;&gt;"", IF(INDEX('Seznam družstev'!E$7:E$50,$B9) &gt; 0, INDEX('Seznam družstev'!E$7:E$50,$B9), ""), "")</f>
        <v/>
      </c>
      <c r="G9" s="18" t="str">
        <f>IF($B9&lt;&gt;"", IF(INDEX('Seznam družstev'!F$7:F$50,$B9) &gt; 0, INDEX('Seznam družstev'!F$7:F$50,$B9), ""), "")</f>
        <v/>
      </c>
      <c r="H9" s="18" t="str">
        <f>IF($B9&lt;&gt;"", IF(INDEX('Seznam družstev'!G$7:G$50,$B9) &gt; 0, INDEX('Seznam družstev'!G$7:G$50,$B9), ""), "")</f>
        <v/>
      </c>
      <c r="I9" s="18" t="str">
        <f>IF($B9&lt;&gt;"", IF(INDEX('Seznam družstev'!H$7:H$50,$B9) &gt; 0, INDEX('Seznam družstev'!H$7:H$50,$B9), ""), "")</f>
        <v/>
      </c>
      <c r="J9" s="18" t="str">
        <f>IF($B9&lt;&gt;"", IF(INDEX('Seznam družstev'!I$7:I$50,$B9) &gt; 0, INDEX('Seznam družstev'!I$7:I$50,$B9), ""), "")</f>
        <v/>
      </c>
      <c r="K9" s="18" t="str">
        <f>IF($B9&lt;&gt;"", IF(INDEX('Seznam družstev'!J$7:J$50,$B9) &gt; 0, INDEX('Seznam družstev'!J$7:J$50,$B9), ""), "")</f>
        <v/>
      </c>
      <c r="L9" s="18" t="str">
        <f>IF($B9&lt;&gt;"", IF(INDEX('Seznam družstev'!K$7:K$50,$B9) &gt; 0, INDEX('Seznam družstev'!K$7:K$50,$B9), ""), "")</f>
        <v/>
      </c>
      <c r="M9" s="18" t="str">
        <f>IF($B9&lt;&gt;"", IF(INDEX('Seznam družstev'!L$7:L$50,$B9) &gt; 0, INDEX('Seznam družstev'!L$7:L$50,$B9), ""), "")</f>
        <v/>
      </c>
      <c r="N9" s="18" t="str">
        <f>IF($B9&lt;&gt;"", IF(INDEX('Seznam družstev'!M$7:M$50,$B9) &gt; 0, INDEX('Seznam družstev'!M$7:M$50,$B9), ""), "")</f>
        <v/>
      </c>
      <c r="O9" s="18" t="str">
        <f>IF($B9&lt;&gt;"", IF(INDEX('Seznam družstev'!N$7:N$50,$B9) &gt; 0, INDEX('Seznam družstev'!N$7:N$50,$B9), ""), "")</f>
        <v/>
      </c>
      <c r="P9" s="18" t="str">
        <f>IF($B9&lt;&gt;"", IF(INDEX('Seznam družstev'!O$7:O$50,$B9) &gt; 0, INDEX('Seznam družstev'!O$7:O$50,$B9), ""), "")</f>
        <v/>
      </c>
      <c r="Q9" t="str">
        <f>IF($B9&lt;&gt;"", IF(INDEX('Seznam družstev'!S$7:S$50,$B9) &gt; 0, INDEX('Seznam družstev'!S$7:S$50,$B9), ""), "")</f>
        <v/>
      </c>
    </row>
    <row r="10" spans="1:17" x14ac:dyDescent="0.25">
      <c r="A10" s="29" t="str">
        <f>IF(AND($B10 &lt;&gt; "", COUNT(E10:N10) &gt; 0), INDEX('Pomocné pořadí družstva'!N$7:N$50,$B10), "")</f>
        <v/>
      </c>
      <c r="B10" s="29" t="str">
        <f>IF(ISNUMBER(MATCH(ROW()-6,'Pomocné pořadí družstva'!$Q$7:$Q$50,0)),INDEX('Seznam družstev'!$A$7:$A$50,MATCH(ROW()-6,'Pomocné pořadí družstva'!$Q$7:$Q$50,0),1),"")</f>
        <v/>
      </c>
      <c r="C10" s="29" t="str">
        <f>IF($B10&lt;&gt;"", IF(INDEX('Seznam družstev'!$B$7:$B$50,$B10) = 0, "", UPPER(INDEX('Seznam družstev'!$B$7:$B$50,$B10))),"")</f>
        <v/>
      </c>
      <c r="D10" s="28" t="str">
        <f>IF($B10&lt;&gt;"",TRIM(INDEX('Seznam družstev'!C$7:C$50,$B10)),"")</f>
        <v/>
      </c>
      <c r="E10" s="18" t="str">
        <f>IF($B10&lt;&gt;"", IF(INDEX('Seznam družstev'!D$7:D$50,$B10) &gt; 0, INDEX('Seznam družstev'!D$7:D$50,$B10), ""), "")</f>
        <v/>
      </c>
      <c r="F10" s="18" t="str">
        <f>IF($B10&lt;&gt;"", IF(INDEX('Seznam družstev'!E$7:E$50,$B10) &gt; 0, INDEX('Seznam družstev'!E$7:E$50,$B10), ""), "")</f>
        <v/>
      </c>
      <c r="G10" s="18" t="str">
        <f>IF($B10&lt;&gt;"", IF(INDEX('Seznam družstev'!F$7:F$50,$B10) &gt; 0, INDEX('Seznam družstev'!F$7:F$50,$B10), ""), "")</f>
        <v/>
      </c>
      <c r="H10" s="18" t="str">
        <f>IF($B10&lt;&gt;"", IF(INDEX('Seznam družstev'!G$7:G$50,$B10) &gt; 0, INDEX('Seznam družstev'!G$7:G$50,$B10), ""), "")</f>
        <v/>
      </c>
      <c r="I10" s="18" t="str">
        <f>IF($B10&lt;&gt;"", IF(INDEX('Seznam družstev'!H$7:H$50,$B10) &gt; 0, INDEX('Seznam družstev'!H$7:H$50,$B10), ""), "")</f>
        <v/>
      </c>
      <c r="J10" s="18" t="str">
        <f>IF($B10&lt;&gt;"", IF(INDEX('Seznam družstev'!I$7:I$50,$B10) &gt; 0, INDEX('Seznam družstev'!I$7:I$50,$B10), ""), "")</f>
        <v/>
      </c>
      <c r="K10" s="18" t="str">
        <f>IF($B10&lt;&gt;"", IF(INDEX('Seznam družstev'!J$7:J$50,$B10) &gt; 0, INDEX('Seznam družstev'!J$7:J$50,$B10), ""), "")</f>
        <v/>
      </c>
      <c r="L10" s="18" t="str">
        <f>IF($B10&lt;&gt;"", IF(INDEX('Seznam družstev'!K$7:K$50,$B10) &gt; 0, INDEX('Seznam družstev'!K$7:K$50,$B10), ""), "")</f>
        <v/>
      </c>
      <c r="M10" s="18" t="str">
        <f>IF($B10&lt;&gt;"", IF(INDEX('Seznam družstev'!L$7:L$50,$B10) &gt; 0, INDEX('Seznam družstev'!L$7:L$50,$B10), ""), "")</f>
        <v/>
      </c>
      <c r="N10" s="18" t="str">
        <f>IF($B10&lt;&gt;"", IF(INDEX('Seznam družstev'!M$7:M$50,$B10) &gt; 0, INDEX('Seznam družstev'!M$7:M$50,$B10), ""), "")</f>
        <v/>
      </c>
      <c r="O10" s="18" t="str">
        <f>IF($B10&lt;&gt;"", IF(INDEX('Seznam družstev'!N$7:N$50,$B10) &gt; 0, INDEX('Seznam družstev'!N$7:N$50,$B10), ""), "")</f>
        <v/>
      </c>
      <c r="P10" s="18" t="str">
        <f>IF($B10&lt;&gt;"", IF(INDEX('Seznam družstev'!O$7:O$50,$B10) &gt; 0, INDEX('Seznam družstev'!O$7:O$50,$B10), ""), "")</f>
        <v/>
      </c>
      <c r="Q10" t="str">
        <f>IF($B10&lt;&gt;"", IF(INDEX('Seznam družstev'!S$7:S$50,$B10) &gt; 0, INDEX('Seznam družstev'!S$7:S$50,$B10), ""), "")</f>
        <v/>
      </c>
    </row>
    <row r="11" spans="1:17" x14ac:dyDescent="0.25">
      <c r="A11" s="29" t="str">
        <f>IF(AND($B11 &lt;&gt; "", COUNT(E11:N11) &gt; 0), INDEX('Pomocné pořadí družstva'!N$7:N$50,$B11), "")</f>
        <v/>
      </c>
      <c r="B11" s="29" t="str">
        <f>IF(ISNUMBER(MATCH(ROW()-6,'Pomocné pořadí družstva'!$Q$7:$Q$50,0)),INDEX('Seznam družstev'!$A$7:$A$50,MATCH(ROW()-6,'Pomocné pořadí družstva'!$Q$7:$Q$50,0),1),"")</f>
        <v/>
      </c>
      <c r="C11" s="29" t="str">
        <f>IF($B11&lt;&gt;"", IF(INDEX('Seznam družstev'!$B$7:$B$50,$B11) = 0, "", UPPER(INDEX('Seznam družstev'!$B$7:$B$50,$B11))),"")</f>
        <v/>
      </c>
      <c r="D11" s="28" t="str">
        <f>IF($B11&lt;&gt;"",TRIM(INDEX('Seznam družstev'!C$7:C$50,$B11)),"")</f>
        <v/>
      </c>
      <c r="E11" s="18" t="str">
        <f>IF($B11&lt;&gt;"", IF(INDEX('Seznam družstev'!D$7:D$50,$B11) &gt; 0, INDEX('Seznam družstev'!D$7:D$50,$B11), ""), "")</f>
        <v/>
      </c>
      <c r="F11" s="18" t="str">
        <f>IF($B11&lt;&gt;"", IF(INDEX('Seznam družstev'!E$7:E$50,$B11) &gt; 0, INDEX('Seznam družstev'!E$7:E$50,$B11), ""), "")</f>
        <v/>
      </c>
      <c r="G11" s="18" t="str">
        <f>IF($B11&lt;&gt;"", IF(INDEX('Seznam družstev'!F$7:F$50,$B11) &gt; 0, INDEX('Seznam družstev'!F$7:F$50,$B11), ""), "")</f>
        <v/>
      </c>
      <c r="H11" s="18" t="str">
        <f>IF($B11&lt;&gt;"", IF(INDEX('Seznam družstev'!G$7:G$50,$B11) &gt; 0, INDEX('Seznam družstev'!G$7:G$50,$B11), ""), "")</f>
        <v/>
      </c>
      <c r="I11" s="18" t="str">
        <f>IF($B11&lt;&gt;"", IF(INDEX('Seznam družstev'!H$7:H$50,$B11) &gt; 0, INDEX('Seznam družstev'!H$7:H$50,$B11), ""), "")</f>
        <v/>
      </c>
      <c r="J11" s="18" t="str">
        <f>IF($B11&lt;&gt;"", IF(INDEX('Seznam družstev'!I$7:I$50,$B11) &gt; 0, INDEX('Seznam družstev'!I$7:I$50,$B11), ""), "")</f>
        <v/>
      </c>
      <c r="K11" s="18" t="str">
        <f>IF($B11&lt;&gt;"", IF(INDEX('Seznam družstev'!J$7:J$50,$B11) &gt; 0, INDEX('Seznam družstev'!J$7:J$50,$B11), ""), "")</f>
        <v/>
      </c>
      <c r="L11" s="18" t="str">
        <f>IF($B11&lt;&gt;"", IF(INDEX('Seznam družstev'!K$7:K$50,$B11) &gt; 0, INDEX('Seznam družstev'!K$7:K$50,$B11), ""), "")</f>
        <v/>
      </c>
      <c r="M11" s="18" t="str">
        <f>IF($B11&lt;&gt;"", IF(INDEX('Seznam družstev'!L$7:L$50,$B11) &gt; 0, INDEX('Seznam družstev'!L$7:L$50,$B11), ""), "")</f>
        <v/>
      </c>
      <c r="N11" s="18" t="str">
        <f>IF($B11&lt;&gt;"", IF(INDEX('Seznam družstev'!M$7:M$50,$B11) &gt; 0, INDEX('Seznam družstev'!M$7:M$50,$B11), ""), "")</f>
        <v/>
      </c>
      <c r="O11" s="18" t="str">
        <f>IF($B11&lt;&gt;"", IF(INDEX('Seznam družstev'!N$7:N$50,$B11) &gt; 0, INDEX('Seznam družstev'!N$7:N$50,$B11), ""), "")</f>
        <v/>
      </c>
      <c r="P11" s="18" t="str">
        <f>IF($B11&lt;&gt;"", IF(INDEX('Seznam družstev'!O$7:O$50,$B11) &gt; 0, INDEX('Seznam družstev'!O$7:O$50,$B11), ""), "")</f>
        <v/>
      </c>
      <c r="Q11" t="str">
        <f>IF($B11&lt;&gt;"", IF(INDEX('Seznam družstev'!S$7:S$50,$B11) &gt; 0, INDEX('Seznam družstev'!S$7:S$50,$B11), ""), "")</f>
        <v/>
      </c>
    </row>
    <row r="12" spans="1:17" x14ac:dyDescent="0.25">
      <c r="A12" s="29" t="str">
        <f>IF(AND($B12 &lt;&gt; "", COUNT(E12:N12) &gt; 0), INDEX('Pomocné pořadí družstva'!N$7:N$50,$B12), "")</f>
        <v/>
      </c>
      <c r="B12" s="29" t="str">
        <f>IF(ISNUMBER(MATCH(ROW()-6,'Pomocné pořadí družstva'!$Q$7:$Q$50,0)),INDEX('Seznam družstev'!$A$7:$A$50,MATCH(ROW()-6,'Pomocné pořadí družstva'!$Q$7:$Q$50,0),1),"")</f>
        <v/>
      </c>
      <c r="C12" s="29" t="str">
        <f>IF($B12&lt;&gt;"", IF(INDEX('Seznam družstev'!$B$7:$B$50,$B12) = 0, "", UPPER(INDEX('Seznam družstev'!$B$7:$B$50,$B12))),"")</f>
        <v/>
      </c>
      <c r="D12" s="28" t="str">
        <f>IF($B12&lt;&gt;"",TRIM(INDEX('Seznam družstev'!C$7:C$50,$B12)),"")</f>
        <v/>
      </c>
      <c r="E12" s="18" t="str">
        <f>IF($B12&lt;&gt;"", IF(INDEX('Seznam družstev'!D$7:D$50,$B12) &gt; 0, INDEX('Seznam družstev'!D$7:D$50,$B12), ""), "")</f>
        <v/>
      </c>
      <c r="F12" s="18" t="str">
        <f>IF($B12&lt;&gt;"", IF(INDEX('Seznam družstev'!E$7:E$50,$B12) &gt; 0, INDEX('Seznam družstev'!E$7:E$50,$B12), ""), "")</f>
        <v/>
      </c>
      <c r="G12" s="18" t="str">
        <f>IF($B12&lt;&gt;"", IF(INDEX('Seznam družstev'!F$7:F$50,$B12) &gt; 0, INDEX('Seznam družstev'!F$7:F$50,$B12), ""), "")</f>
        <v/>
      </c>
      <c r="H12" s="18" t="str">
        <f>IF($B12&lt;&gt;"", IF(INDEX('Seznam družstev'!G$7:G$50,$B12) &gt; 0, INDEX('Seznam družstev'!G$7:G$50,$B12), ""), "")</f>
        <v/>
      </c>
      <c r="I12" s="18" t="str">
        <f>IF($B12&lt;&gt;"", IF(INDEX('Seznam družstev'!H$7:H$50,$B12) &gt; 0, INDEX('Seznam družstev'!H$7:H$50,$B12), ""), "")</f>
        <v/>
      </c>
      <c r="J12" s="18" t="str">
        <f>IF($B12&lt;&gt;"", IF(INDEX('Seznam družstev'!I$7:I$50,$B12) &gt; 0, INDEX('Seznam družstev'!I$7:I$50,$B12), ""), "")</f>
        <v/>
      </c>
      <c r="K12" s="18" t="str">
        <f>IF($B12&lt;&gt;"", IF(INDEX('Seznam družstev'!J$7:J$50,$B12) &gt; 0, INDEX('Seznam družstev'!J$7:J$50,$B12), ""), "")</f>
        <v/>
      </c>
      <c r="L12" s="18" t="str">
        <f>IF($B12&lt;&gt;"", IF(INDEX('Seznam družstev'!K$7:K$50,$B12) &gt; 0, INDEX('Seznam družstev'!K$7:K$50,$B12), ""), "")</f>
        <v/>
      </c>
      <c r="M12" s="18" t="str">
        <f>IF($B12&lt;&gt;"", IF(INDEX('Seznam družstev'!L$7:L$50,$B12) &gt; 0, INDEX('Seznam družstev'!L$7:L$50,$B12), ""), "")</f>
        <v/>
      </c>
      <c r="N12" s="18" t="str">
        <f>IF($B12&lt;&gt;"", IF(INDEX('Seznam družstev'!M$7:M$50,$B12) &gt; 0, INDEX('Seznam družstev'!M$7:M$50,$B12), ""), "")</f>
        <v/>
      </c>
      <c r="O12" s="18" t="str">
        <f>IF($B12&lt;&gt;"", IF(INDEX('Seznam družstev'!N$7:N$50,$B12) &gt; 0, INDEX('Seznam družstev'!N$7:N$50,$B12), ""), "")</f>
        <v/>
      </c>
      <c r="P12" s="18" t="str">
        <f>IF($B12&lt;&gt;"", IF(INDEX('Seznam družstev'!O$7:O$50,$B12) &gt; 0, INDEX('Seznam družstev'!O$7:O$50,$B12), ""), "")</f>
        <v/>
      </c>
      <c r="Q12" t="str">
        <f>IF($B12&lt;&gt;"", IF(INDEX('Seznam družstev'!S$7:S$50,$B12) &gt; 0, INDEX('Seznam družstev'!S$7:S$50,$B12), ""), "")</f>
        <v/>
      </c>
    </row>
    <row r="13" spans="1:17" x14ac:dyDescent="0.25">
      <c r="A13" s="29" t="str">
        <f>IF(AND($B13 &lt;&gt; "", COUNT(E13:N13) &gt; 0), INDEX('Pomocné pořadí družstva'!N$7:N$50,$B13), "")</f>
        <v/>
      </c>
      <c r="B13" s="29" t="str">
        <f>IF(ISNUMBER(MATCH(ROW()-6,'Pomocné pořadí družstva'!$Q$7:$Q$50,0)),INDEX('Seznam družstev'!$A$7:$A$50,MATCH(ROW()-6,'Pomocné pořadí družstva'!$Q$7:$Q$50,0),1),"")</f>
        <v/>
      </c>
      <c r="C13" s="29" t="str">
        <f>IF($B13&lt;&gt;"", IF(INDEX('Seznam družstev'!$B$7:$B$50,$B13) = 0, "", UPPER(INDEX('Seznam družstev'!$B$7:$B$50,$B13))),"")</f>
        <v/>
      </c>
      <c r="D13" s="28" t="str">
        <f>IF($B13&lt;&gt;"",TRIM(INDEX('Seznam družstev'!C$7:C$50,$B13)),"")</f>
        <v/>
      </c>
      <c r="E13" s="18" t="str">
        <f>IF($B13&lt;&gt;"", IF(INDEX('Seznam družstev'!D$7:D$50,$B13) &gt; 0, INDEX('Seznam družstev'!D$7:D$50,$B13), ""), "")</f>
        <v/>
      </c>
      <c r="F13" s="18" t="str">
        <f>IF($B13&lt;&gt;"", IF(INDEX('Seznam družstev'!E$7:E$50,$B13) &gt; 0, INDEX('Seznam družstev'!E$7:E$50,$B13), ""), "")</f>
        <v/>
      </c>
      <c r="G13" s="18" t="str">
        <f>IF($B13&lt;&gt;"", IF(INDEX('Seznam družstev'!F$7:F$50,$B13) &gt; 0, INDEX('Seznam družstev'!F$7:F$50,$B13), ""), "")</f>
        <v/>
      </c>
      <c r="H13" s="18" t="str">
        <f>IF($B13&lt;&gt;"", IF(INDEX('Seznam družstev'!G$7:G$50,$B13) &gt; 0, INDEX('Seznam družstev'!G$7:G$50,$B13), ""), "")</f>
        <v/>
      </c>
      <c r="I13" s="18" t="str">
        <f>IF($B13&lt;&gt;"", IF(INDEX('Seznam družstev'!H$7:H$50,$B13) &gt; 0, INDEX('Seznam družstev'!H$7:H$50,$B13), ""), "")</f>
        <v/>
      </c>
      <c r="J13" s="18" t="str">
        <f>IF($B13&lt;&gt;"", IF(INDEX('Seznam družstev'!I$7:I$50,$B13) &gt; 0, INDEX('Seznam družstev'!I$7:I$50,$B13), ""), "")</f>
        <v/>
      </c>
      <c r="K13" s="18" t="str">
        <f>IF($B13&lt;&gt;"", IF(INDEX('Seznam družstev'!J$7:J$50,$B13) &gt; 0, INDEX('Seznam družstev'!J$7:J$50,$B13), ""), "")</f>
        <v/>
      </c>
      <c r="L13" s="18" t="str">
        <f>IF($B13&lt;&gt;"", IF(INDEX('Seznam družstev'!K$7:K$50,$B13) &gt; 0, INDEX('Seznam družstev'!K$7:K$50,$B13), ""), "")</f>
        <v/>
      </c>
      <c r="M13" s="18" t="str">
        <f>IF($B13&lt;&gt;"", IF(INDEX('Seznam družstev'!L$7:L$50,$B13) &gt; 0, INDEX('Seznam družstev'!L$7:L$50,$B13), ""), "")</f>
        <v/>
      </c>
      <c r="N13" s="18" t="str">
        <f>IF($B13&lt;&gt;"", IF(INDEX('Seznam družstev'!M$7:M$50,$B13) &gt; 0, INDEX('Seznam družstev'!M$7:M$50,$B13), ""), "")</f>
        <v/>
      </c>
      <c r="O13" s="18" t="str">
        <f>IF($B13&lt;&gt;"", IF(INDEX('Seznam družstev'!N$7:N$50,$B13) &gt; 0, INDEX('Seznam družstev'!N$7:N$50,$B13), ""), "")</f>
        <v/>
      </c>
      <c r="P13" s="18" t="str">
        <f>IF($B13&lt;&gt;"", IF(INDEX('Seznam družstev'!O$7:O$50,$B13) &gt; 0, INDEX('Seznam družstev'!O$7:O$50,$B13), ""), "")</f>
        <v/>
      </c>
      <c r="Q13" t="str">
        <f>IF($B13&lt;&gt;"", IF(INDEX('Seznam družstev'!S$7:S$50,$B13) &gt; 0, INDEX('Seznam družstev'!S$7:S$50,$B13), ""), "")</f>
        <v/>
      </c>
    </row>
    <row r="14" spans="1:17" x14ac:dyDescent="0.25">
      <c r="A14" s="29" t="str">
        <f>IF(AND($B14 &lt;&gt; "", COUNT(E14:N14) &gt; 0), INDEX('Pomocné pořadí družstva'!N$7:N$50,$B14), "")</f>
        <v/>
      </c>
      <c r="B14" s="29" t="str">
        <f>IF(ISNUMBER(MATCH(ROW()-6,'Pomocné pořadí družstva'!$Q$7:$Q$50,0)),INDEX('Seznam družstev'!$A$7:$A$50,MATCH(ROW()-6,'Pomocné pořadí družstva'!$Q$7:$Q$50,0),1),"")</f>
        <v/>
      </c>
      <c r="C14" s="29" t="str">
        <f>IF($B14&lt;&gt;"", IF(INDEX('Seznam družstev'!$B$7:$B$50,$B14) = 0, "", UPPER(INDEX('Seznam družstev'!$B$7:$B$50,$B14))),"")</f>
        <v/>
      </c>
      <c r="D14" s="28" t="str">
        <f>IF($B14&lt;&gt;"",TRIM(INDEX('Seznam družstev'!C$7:C$50,$B14)),"")</f>
        <v/>
      </c>
      <c r="E14" s="18" t="str">
        <f>IF($B14&lt;&gt;"", IF(INDEX('Seznam družstev'!D$7:D$50,$B14) &gt; 0, INDEX('Seznam družstev'!D$7:D$50,$B14), ""), "")</f>
        <v/>
      </c>
      <c r="F14" s="18" t="str">
        <f>IF($B14&lt;&gt;"", IF(INDEX('Seznam družstev'!E$7:E$50,$B14) &gt; 0, INDEX('Seznam družstev'!E$7:E$50,$B14), ""), "")</f>
        <v/>
      </c>
      <c r="G14" s="18" t="str">
        <f>IF($B14&lt;&gt;"", IF(INDEX('Seznam družstev'!F$7:F$50,$B14) &gt; 0, INDEX('Seznam družstev'!F$7:F$50,$B14), ""), "")</f>
        <v/>
      </c>
      <c r="H14" s="18" t="str">
        <f>IF($B14&lt;&gt;"", IF(INDEX('Seznam družstev'!G$7:G$50,$B14) &gt; 0, INDEX('Seznam družstev'!G$7:G$50,$B14), ""), "")</f>
        <v/>
      </c>
      <c r="I14" s="18" t="str">
        <f>IF($B14&lt;&gt;"", IF(INDEX('Seznam družstev'!H$7:H$50,$B14) &gt; 0, INDEX('Seznam družstev'!H$7:H$50,$B14), ""), "")</f>
        <v/>
      </c>
      <c r="J14" s="18" t="str">
        <f>IF($B14&lt;&gt;"", IF(INDEX('Seznam družstev'!I$7:I$50,$B14) &gt; 0, INDEX('Seznam družstev'!I$7:I$50,$B14), ""), "")</f>
        <v/>
      </c>
      <c r="K14" s="18" t="str">
        <f>IF($B14&lt;&gt;"", IF(INDEX('Seznam družstev'!J$7:J$50,$B14) &gt; 0, INDEX('Seznam družstev'!J$7:J$50,$B14), ""), "")</f>
        <v/>
      </c>
      <c r="L14" s="18" t="str">
        <f>IF($B14&lt;&gt;"", IF(INDEX('Seznam družstev'!K$7:K$50,$B14) &gt; 0, INDEX('Seznam družstev'!K$7:K$50,$B14), ""), "")</f>
        <v/>
      </c>
      <c r="M14" s="18" t="str">
        <f>IF($B14&lt;&gt;"", IF(INDEX('Seznam družstev'!L$7:L$50,$B14) &gt; 0, INDEX('Seznam družstev'!L$7:L$50,$B14), ""), "")</f>
        <v/>
      </c>
      <c r="N14" s="18" t="str">
        <f>IF($B14&lt;&gt;"", IF(INDEX('Seznam družstev'!M$7:M$50,$B14) &gt; 0, INDEX('Seznam družstev'!M$7:M$50,$B14), ""), "")</f>
        <v/>
      </c>
      <c r="O14" s="18" t="str">
        <f>IF($B14&lt;&gt;"", IF(INDEX('Seznam družstev'!N$7:N$50,$B14) &gt; 0, INDEX('Seznam družstev'!N$7:N$50,$B14), ""), "")</f>
        <v/>
      </c>
      <c r="P14" s="18" t="str">
        <f>IF($B14&lt;&gt;"", IF(INDEX('Seznam družstev'!O$7:O$50,$B14) &gt; 0, INDEX('Seznam družstev'!O$7:O$50,$B14), ""), "")</f>
        <v/>
      </c>
      <c r="Q14" t="str">
        <f>IF($B14&lt;&gt;"", IF(INDEX('Seznam družstev'!S$7:S$50,$B14) &gt; 0, INDEX('Seznam družstev'!S$7:S$50,$B14), ""), "")</f>
        <v/>
      </c>
    </row>
    <row r="15" spans="1:17" x14ac:dyDescent="0.25">
      <c r="A15" s="29" t="str">
        <f>IF(AND($B15 &lt;&gt; "", COUNT(E15:N15) &gt; 0), INDEX('Pomocné pořadí družstva'!N$7:N$50,$B15), "")</f>
        <v/>
      </c>
      <c r="B15" s="29" t="str">
        <f>IF(ISNUMBER(MATCH(ROW()-6,'Pomocné pořadí družstva'!$Q$7:$Q$50,0)),INDEX('Seznam družstev'!$A$7:$A$50,MATCH(ROW()-6,'Pomocné pořadí družstva'!$Q$7:$Q$50,0),1),"")</f>
        <v/>
      </c>
      <c r="C15" s="29" t="str">
        <f>IF($B15&lt;&gt;"", IF(INDEX('Seznam družstev'!$B$7:$B$50,$B15) = 0, "", UPPER(INDEX('Seznam družstev'!$B$7:$B$50,$B15))),"")</f>
        <v/>
      </c>
      <c r="D15" s="28" t="str">
        <f>IF($B15&lt;&gt;"",TRIM(INDEX('Seznam družstev'!C$7:C$50,$B15)),"")</f>
        <v/>
      </c>
      <c r="E15" s="18" t="str">
        <f>IF($B15&lt;&gt;"", IF(INDEX('Seznam družstev'!D$7:D$50,$B15) &gt; 0, INDEX('Seznam družstev'!D$7:D$50,$B15), ""), "")</f>
        <v/>
      </c>
      <c r="F15" s="18" t="str">
        <f>IF($B15&lt;&gt;"", IF(INDEX('Seznam družstev'!E$7:E$50,$B15) &gt; 0, INDEX('Seznam družstev'!E$7:E$50,$B15), ""), "")</f>
        <v/>
      </c>
      <c r="G15" s="18" t="str">
        <f>IF($B15&lt;&gt;"", IF(INDEX('Seznam družstev'!F$7:F$50,$B15) &gt; 0, INDEX('Seznam družstev'!F$7:F$50,$B15), ""), "")</f>
        <v/>
      </c>
      <c r="H15" s="18" t="str">
        <f>IF($B15&lt;&gt;"", IF(INDEX('Seznam družstev'!G$7:G$50,$B15) &gt; 0, INDEX('Seznam družstev'!G$7:G$50,$B15), ""), "")</f>
        <v/>
      </c>
      <c r="I15" s="18" t="str">
        <f>IF($B15&lt;&gt;"", IF(INDEX('Seznam družstev'!H$7:H$50,$B15) &gt; 0, INDEX('Seznam družstev'!H$7:H$50,$B15), ""), "")</f>
        <v/>
      </c>
      <c r="J15" s="18" t="str">
        <f>IF($B15&lt;&gt;"", IF(INDEX('Seznam družstev'!I$7:I$50,$B15) &gt; 0, INDEX('Seznam družstev'!I$7:I$50,$B15), ""), "")</f>
        <v/>
      </c>
      <c r="K15" s="18" t="str">
        <f>IF($B15&lt;&gt;"", IF(INDEX('Seznam družstev'!J$7:J$50,$B15) &gt; 0, INDEX('Seznam družstev'!J$7:J$50,$B15), ""), "")</f>
        <v/>
      </c>
      <c r="L15" s="18" t="str">
        <f>IF($B15&lt;&gt;"", IF(INDEX('Seznam družstev'!K$7:K$50,$B15) &gt; 0, INDEX('Seznam družstev'!K$7:K$50,$B15), ""), "")</f>
        <v/>
      </c>
      <c r="M15" s="18" t="str">
        <f>IF($B15&lt;&gt;"", IF(INDEX('Seznam družstev'!L$7:L$50,$B15) &gt; 0, INDEX('Seznam družstev'!L$7:L$50,$B15), ""), "")</f>
        <v/>
      </c>
      <c r="N15" s="18" t="str">
        <f>IF($B15&lt;&gt;"", IF(INDEX('Seznam družstev'!M$7:M$50,$B15) &gt; 0, INDEX('Seznam družstev'!M$7:M$50,$B15), ""), "")</f>
        <v/>
      </c>
      <c r="O15" s="18" t="str">
        <f>IF($B15&lt;&gt;"", IF(INDEX('Seznam družstev'!N$7:N$50,$B15) &gt; 0, INDEX('Seznam družstev'!N$7:N$50,$B15), ""), "")</f>
        <v/>
      </c>
      <c r="P15" s="18" t="str">
        <f>IF($B15&lt;&gt;"", IF(INDEX('Seznam družstev'!O$7:O$50,$B15) &gt; 0, INDEX('Seznam družstev'!O$7:O$50,$B15), ""), "")</f>
        <v/>
      </c>
      <c r="Q15" t="str">
        <f>IF($B15&lt;&gt;"", IF(INDEX('Seznam družstev'!S$7:S$50,$B15) &gt; 0, INDEX('Seznam družstev'!S$7:S$50,$B15), ""), "")</f>
        <v/>
      </c>
    </row>
    <row r="16" spans="1:17" x14ac:dyDescent="0.25">
      <c r="A16" s="29" t="str">
        <f>IF(AND($B16 &lt;&gt; "", COUNT(E16:N16) &gt; 0), INDEX('Pomocné pořadí družstva'!N$7:N$50,$B16), "")</f>
        <v/>
      </c>
      <c r="B16" s="29" t="str">
        <f>IF(ISNUMBER(MATCH(ROW()-6,'Pomocné pořadí družstva'!$Q$7:$Q$50,0)),INDEX('Seznam družstev'!$A$7:$A$50,MATCH(ROW()-6,'Pomocné pořadí družstva'!$Q$7:$Q$50,0),1),"")</f>
        <v/>
      </c>
      <c r="C16" s="29" t="str">
        <f>IF($B16&lt;&gt;"", IF(INDEX('Seznam družstev'!$B$7:$B$50,$B16) = 0, "", UPPER(INDEX('Seznam družstev'!$B$7:$B$50,$B16))),"")</f>
        <v/>
      </c>
      <c r="D16" s="28" t="str">
        <f>IF($B16&lt;&gt;"",TRIM(INDEX('Seznam družstev'!C$7:C$50,$B16)),"")</f>
        <v/>
      </c>
      <c r="E16" s="18" t="str">
        <f>IF($B16&lt;&gt;"", IF(INDEX('Seznam družstev'!D$7:D$50,$B16) &gt; 0, INDEX('Seznam družstev'!D$7:D$50,$B16), ""), "")</f>
        <v/>
      </c>
      <c r="F16" s="18" t="str">
        <f>IF($B16&lt;&gt;"", IF(INDEX('Seznam družstev'!E$7:E$50,$B16) &gt; 0, INDEX('Seznam družstev'!E$7:E$50,$B16), ""), "")</f>
        <v/>
      </c>
      <c r="G16" s="18" t="str">
        <f>IF($B16&lt;&gt;"", IF(INDEX('Seznam družstev'!F$7:F$50,$B16) &gt; 0, INDEX('Seznam družstev'!F$7:F$50,$B16), ""), "")</f>
        <v/>
      </c>
      <c r="H16" s="18" t="str">
        <f>IF($B16&lt;&gt;"", IF(INDEX('Seznam družstev'!G$7:G$50,$B16) &gt; 0, INDEX('Seznam družstev'!G$7:G$50,$B16), ""), "")</f>
        <v/>
      </c>
      <c r="I16" s="18" t="str">
        <f>IF($B16&lt;&gt;"", IF(INDEX('Seznam družstev'!H$7:H$50,$B16) &gt; 0, INDEX('Seznam družstev'!H$7:H$50,$B16), ""), "")</f>
        <v/>
      </c>
      <c r="J16" s="18" t="str">
        <f>IF($B16&lt;&gt;"", IF(INDEX('Seznam družstev'!I$7:I$50,$B16) &gt; 0, INDEX('Seznam družstev'!I$7:I$50,$B16), ""), "")</f>
        <v/>
      </c>
      <c r="K16" s="18" t="str">
        <f>IF($B16&lt;&gt;"", IF(INDEX('Seznam družstev'!J$7:J$50,$B16) &gt; 0, INDEX('Seznam družstev'!J$7:J$50,$B16), ""), "")</f>
        <v/>
      </c>
      <c r="L16" s="18" t="str">
        <f>IF($B16&lt;&gt;"", IF(INDEX('Seznam družstev'!K$7:K$50,$B16) &gt; 0, INDEX('Seznam družstev'!K$7:K$50,$B16), ""), "")</f>
        <v/>
      </c>
      <c r="M16" s="18" t="str">
        <f>IF($B16&lt;&gt;"", IF(INDEX('Seznam družstev'!L$7:L$50,$B16) &gt; 0, INDEX('Seznam družstev'!L$7:L$50,$B16), ""), "")</f>
        <v/>
      </c>
      <c r="N16" s="18" t="str">
        <f>IF($B16&lt;&gt;"", IF(INDEX('Seznam družstev'!M$7:M$50,$B16) &gt; 0, INDEX('Seznam družstev'!M$7:M$50,$B16), ""), "")</f>
        <v/>
      </c>
      <c r="O16" s="18" t="str">
        <f>IF($B16&lt;&gt;"", IF(INDEX('Seznam družstev'!N$7:N$50,$B16) &gt; 0, INDEX('Seznam družstev'!N$7:N$50,$B16), ""), "")</f>
        <v/>
      </c>
      <c r="P16" s="18" t="str">
        <f>IF($B16&lt;&gt;"", IF(INDEX('Seznam družstev'!O$7:O$50,$B16) &gt; 0, INDEX('Seznam družstev'!O$7:O$50,$B16), ""), "")</f>
        <v/>
      </c>
      <c r="Q16" t="str">
        <f>IF($B16&lt;&gt;"", IF(INDEX('Seznam družstev'!S$7:S$50,$B16) &gt; 0, INDEX('Seznam družstev'!S$7:S$50,$B16), ""), "")</f>
        <v/>
      </c>
    </row>
    <row r="17" spans="1:17" x14ac:dyDescent="0.25">
      <c r="A17" s="29" t="str">
        <f>IF(AND($B17 &lt;&gt; "", COUNT(E17:N17) &gt; 0), INDEX('Pomocné pořadí družstva'!N$7:N$50,$B17), "")</f>
        <v/>
      </c>
      <c r="B17" s="29" t="str">
        <f>IF(ISNUMBER(MATCH(ROW()-6,'Pomocné pořadí družstva'!$Q$7:$Q$50,0)),INDEX('Seznam družstev'!$A$7:$A$50,MATCH(ROW()-6,'Pomocné pořadí družstva'!$Q$7:$Q$50,0),1),"")</f>
        <v/>
      </c>
      <c r="C17" s="29" t="str">
        <f>IF($B17&lt;&gt;"", IF(INDEX('Seznam družstev'!$B$7:$B$50,$B17) = 0, "", UPPER(INDEX('Seznam družstev'!$B$7:$B$50,$B17))),"")</f>
        <v/>
      </c>
      <c r="D17" s="28" t="str">
        <f>IF($B17&lt;&gt;"",TRIM(INDEX('Seznam družstev'!C$7:C$50,$B17)),"")</f>
        <v/>
      </c>
      <c r="E17" s="18" t="str">
        <f>IF($B17&lt;&gt;"", IF(INDEX('Seznam družstev'!D$7:D$50,$B17) &gt; 0, INDEX('Seznam družstev'!D$7:D$50,$B17), ""), "")</f>
        <v/>
      </c>
      <c r="F17" s="18" t="str">
        <f>IF($B17&lt;&gt;"", IF(INDEX('Seznam družstev'!E$7:E$50,$B17) &gt; 0, INDEX('Seznam družstev'!E$7:E$50,$B17), ""), "")</f>
        <v/>
      </c>
      <c r="G17" s="18" t="str">
        <f>IF($B17&lt;&gt;"", IF(INDEX('Seznam družstev'!F$7:F$50,$B17) &gt; 0, INDEX('Seznam družstev'!F$7:F$50,$B17), ""), "")</f>
        <v/>
      </c>
      <c r="H17" s="18" t="str">
        <f>IF($B17&lt;&gt;"", IF(INDEX('Seznam družstev'!G$7:G$50,$B17) &gt; 0, INDEX('Seznam družstev'!G$7:G$50,$B17), ""), "")</f>
        <v/>
      </c>
      <c r="I17" s="18" t="str">
        <f>IF($B17&lt;&gt;"", IF(INDEX('Seznam družstev'!H$7:H$50,$B17) &gt; 0, INDEX('Seznam družstev'!H$7:H$50,$B17), ""), "")</f>
        <v/>
      </c>
      <c r="J17" s="18" t="str">
        <f>IF($B17&lt;&gt;"", IF(INDEX('Seznam družstev'!I$7:I$50,$B17) &gt; 0, INDEX('Seznam družstev'!I$7:I$50,$B17), ""), "")</f>
        <v/>
      </c>
      <c r="K17" s="18" t="str">
        <f>IF($B17&lt;&gt;"", IF(INDEX('Seznam družstev'!J$7:J$50,$B17) &gt; 0, INDEX('Seznam družstev'!J$7:J$50,$B17), ""), "")</f>
        <v/>
      </c>
      <c r="L17" s="18" t="str">
        <f>IF($B17&lt;&gt;"", IF(INDEX('Seznam družstev'!K$7:K$50,$B17) &gt; 0, INDEX('Seznam družstev'!K$7:K$50,$B17), ""), "")</f>
        <v/>
      </c>
      <c r="M17" s="18" t="str">
        <f>IF($B17&lt;&gt;"", IF(INDEX('Seznam družstev'!L$7:L$50,$B17) &gt; 0, INDEX('Seznam družstev'!L$7:L$50,$B17), ""), "")</f>
        <v/>
      </c>
      <c r="N17" s="18" t="str">
        <f>IF($B17&lt;&gt;"", IF(INDEX('Seznam družstev'!M$7:M$50,$B17) &gt; 0, INDEX('Seznam družstev'!M$7:M$50,$B17), ""), "")</f>
        <v/>
      </c>
      <c r="O17" s="18" t="str">
        <f>IF($B17&lt;&gt;"", IF(INDEX('Seznam družstev'!N$7:N$50,$B17) &gt; 0, INDEX('Seznam družstev'!N$7:N$50,$B17), ""), "")</f>
        <v/>
      </c>
      <c r="P17" s="18" t="str">
        <f>IF($B17&lt;&gt;"", IF(INDEX('Seznam družstev'!O$7:O$50,$B17) &gt; 0, INDEX('Seznam družstev'!O$7:O$50,$B17), ""), "")</f>
        <v/>
      </c>
      <c r="Q17" t="str">
        <f>IF($B17&lt;&gt;"", IF(INDEX('Seznam družstev'!S$7:S$50,$B17) &gt; 0, INDEX('Seznam družstev'!S$7:S$50,$B17), ""), "")</f>
        <v/>
      </c>
    </row>
    <row r="18" spans="1:17" x14ac:dyDescent="0.25">
      <c r="A18" s="29" t="str">
        <f>IF(AND($B18 &lt;&gt; "", COUNT(E18:N18) &gt; 0), INDEX('Pomocné pořadí družstva'!N$7:N$50,$B18), "")</f>
        <v/>
      </c>
      <c r="B18" s="29" t="str">
        <f>IF(ISNUMBER(MATCH(ROW()-6,'Pomocné pořadí družstva'!$Q$7:$Q$50,0)),INDEX('Seznam družstev'!$A$7:$A$50,MATCH(ROW()-6,'Pomocné pořadí družstva'!$Q$7:$Q$50,0),1),"")</f>
        <v/>
      </c>
      <c r="C18" s="29" t="str">
        <f>IF($B18&lt;&gt;"", IF(INDEX('Seznam družstev'!$B$7:$B$50,$B18) = 0, "", UPPER(INDEX('Seznam družstev'!$B$7:$B$50,$B18))),"")</f>
        <v/>
      </c>
      <c r="D18" s="28" t="str">
        <f>IF($B18&lt;&gt;"",TRIM(INDEX('Seznam družstev'!C$7:C$50,$B18)),"")</f>
        <v/>
      </c>
      <c r="E18" s="18" t="str">
        <f>IF($B18&lt;&gt;"", IF(INDEX('Seznam družstev'!D$7:D$50,$B18) &gt; 0, INDEX('Seznam družstev'!D$7:D$50,$B18), ""), "")</f>
        <v/>
      </c>
      <c r="F18" s="18" t="str">
        <f>IF($B18&lt;&gt;"", IF(INDEX('Seznam družstev'!E$7:E$50,$B18) &gt; 0, INDEX('Seznam družstev'!E$7:E$50,$B18), ""), "")</f>
        <v/>
      </c>
      <c r="G18" s="18" t="str">
        <f>IF($B18&lt;&gt;"", IF(INDEX('Seznam družstev'!F$7:F$50,$B18) &gt; 0, INDEX('Seznam družstev'!F$7:F$50,$B18), ""), "")</f>
        <v/>
      </c>
      <c r="H18" s="18" t="str">
        <f>IF($B18&lt;&gt;"", IF(INDEX('Seznam družstev'!G$7:G$50,$B18) &gt; 0, INDEX('Seznam družstev'!G$7:G$50,$B18), ""), "")</f>
        <v/>
      </c>
      <c r="I18" s="18" t="str">
        <f>IF($B18&lt;&gt;"", IF(INDEX('Seznam družstev'!H$7:H$50,$B18) &gt; 0, INDEX('Seznam družstev'!H$7:H$50,$B18), ""), "")</f>
        <v/>
      </c>
      <c r="J18" s="18" t="str">
        <f>IF($B18&lt;&gt;"", IF(INDEX('Seznam družstev'!I$7:I$50,$B18) &gt; 0, INDEX('Seznam družstev'!I$7:I$50,$B18), ""), "")</f>
        <v/>
      </c>
      <c r="K18" s="18" t="str">
        <f>IF($B18&lt;&gt;"", IF(INDEX('Seznam družstev'!J$7:J$50,$B18) &gt; 0, INDEX('Seznam družstev'!J$7:J$50,$B18), ""), "")</f>
        <v/>
      </c>
      <c r="L18" s="18" t="str">
        <f>IF($B18&lt;&gt;"", IF(INDEX('Seznam družstev'!K$7:K$50,$B18) &gt; 0, INDEX('Seznam družstev'!K$7:K$50,$B18), ""), "")</f>
        <v/>
      </c>
      <c r="M18" s="18" t="str">
        <f>IF($B18&lt;&gt;"", IF(INDEX('Seznam družstev'!L$7:L$50,$B18) &gt; 0, INDEX('Seznam družstev'!L$7:L$50,$B18), ""), "")</f>
        <v/>
      </c>
      <c r="N18" s="18" t="str">
        <f>IF($B18&lt;&gt;"", IF(INDEX('Seznam družstev'!M$7:M$50,$B18) &gt; 0, INDEX('Seznam družstev'!M$7:M$50,$B18), ""), "")</f>
        <v/>
      </c>
      <c r="O18" s="18" t="str">
        <f>IF($B18&lt;&gt;"", IF(INDEX('Seznam družstev'!N$7:N$50,$B18) &gt; 0, INDEX('Seznam družstev'!N$7:N$50,$B18), ""), "")</f>
        <v/>
      </c>
      <c r="P18" s="18" t="str">
        <f>IF($B18&lt;&gt;"", IF(INDEX('Seznam družstev'!O$7:O$50,$B18) &gt; 0, INDEX('Seznam družstev'!O$7:O$50,$B18), ""), "")</f>
        <v/>
      </c>
      <c r="Q18" t="str">
        <f>IF($B18&lt;&gt;"", IF(INDEX('Seznam družstev'!S$7:S$50,$B18) &gt; 0, INDEX('Seznam družstev'!S$7:S$50,$B18), ""), "")</f>
        <v/>
      </c>
    </row>
    <row r="19" spans="1:17" x14ac:dyDescent="0.25">
      <c r="A19" s="29" t="str">
        <f>IF(AND($B19 &lt;&gt; "", COUNT(E19:N19) &gt; 0), INDEX('Pomocné pořadí družstva'!N$7:N$50,$B19), "")</f>
        <v/>
      </c>
      <c r="B19" s="29" t="str">
        <f>IF(ISNUMBER(MATCH(ROW()-6,'Pomocné pořadí družstva'!$Q$7:$Q$50,0)),INDEX('Seznam družstev'!$A$7:$A$50,MATCH(ROW()-6,'Pomocné pořadí družstva'!$Q$7:$Q$50,0),1),"")</f>
        <v/>
      </c>
      <c r="C19" s="29" t="str">
        <f>IF($B19&lt;&gt;"", IF(INDEX('Seznam družstev'!$B$7:$B$50,$B19) = 0, "", UPPER(INDEX('Seznam družstev'!$B$7:$B$50,$B19))),"")</f>
        <v/>
      </c>
      <c r="D19" s="28" t="str">
        <f>IF($B19&lt;&gt;"",TRIM(INDEX('Seznam družstev'!C$7:C$50,$B19)),"")</f>
        <v/>
      </c>
      <c r="E19" s="18" t="str">
        <f>IF($B19&lt;&gt;"", IF(INDEX('Seznam družstev'!D$7:D$50,$B19) &gt; 0, INDEX('Seznam družstev'!D$7:D$50,$B19), ""), "")</f>
        <v/>
      </c>
      <c r="F19" s="18" t="str">
        <f>IF($B19&lt;&gt;"", IF(INDEX('Seznam družstev'!E$7:E$50,$B19) &gt; 0, INDEX('Seznam družstev'!E$7:E$50,$B19), ""), "")</f>
        <v/>
      </c>
      <c r="G19" s="18" t="str">
        <f>IF($B19&lt;&gt;"", IF(INDEX('Seznam družstev'!F$7:F$50,$B19) &gt; 0, INDEX('Seznam družstev'!F$7:F$50,$B19), ""), "")</f>
        <v/>
      </c>
      <c r="H19" s="18" t="str">
        <f>IF($B19&lt;&gt;"", IF(INDEX('Seznam družstev'!G$7:G$50,$B19) &gt; 0, INDEX('Seznam družstev'!G$7:G$50,$B19), ""), "")</f>
        <v/>
      </c>
      <c r="I19" s="18" t="str">
        <f>IF($B19&lt;&gt;"", IF(INDEX('Seznam družstev'!H$7:H$50,$B19) &gt; 0, INDEX('Seznam družstev'!H$7:H$50,$B19), ""), "")</f>
        <v/>
      </c>
      <c r="J19" s="18" t="str">
        <f>IF($B19&lt;&gt;"", IF(INDEX('Seznam družstev'!I$7:I$50,$B19) &gt; 0, INDEX('Seznam družstev'!I$7:I$50,$B19), ""), "")</f>
        <v/>
      </c>
      <c r="K19" s="18" t="str">
        <f>IF($B19&lt;&gt;"", IF(INDEX('Seznam družstev'!J$7:J$50,$B19) &gt; 0, INDEX('Seznam družstev'!J$7:J$50,$B19), ""), "")</f>
        <v/>
      </c>
      <c r="L19" s="18" t="str">
        <f>IF($B19&lt;&gt;"", IF(INDEX('Seznam družstev'!K$7:K$50,$B19) &gt; 0, INDEX('Seznam družstev'!K$7:K$50,$B19), ""), "")</f>
        <v/>
      </c>
      <c r="M19" s="18" t="str">
        <f>IF($B19&lt;&gt;"", IF(INDEX('Seznam družstev'!L$7:L$50,$B19) &gt; 0, INDEX('Seznam družstev'!L$7:L$50,$B19), ""), "")</f>
        <v/>
      </c>
      <c r="N19" s="18" t="str">
        <f>IF($B19&lt;&gt;"", IF(INDEX('Seznam družstev'!M$7:M$50,$B19) &gt; 0, INDEX('Seznam družstev'!M$7:M$50,$B19), ""), "")</f>
        <v/>
      </c>
      <c r="O19" s="18" t="str">
        <f>IF($B19&lt;&gt;"", IF(INDEX('Seznam družstev'!N$7:N$50,$B19) &gt; 0, INDEX('Seznam družstev'!N$7:N$50,$B19), ""), "")</f>
        <v/>
      </c>
      <c r="P19" s="18" t="str">
        <f>IF($B19&lt;&gt;"", IF(INDEX('Seznam družstev'!O$7:O$50,$B19) &gt; 0, INDEX('Seznam družstev'!O$7:O$50,$B19), ""), "")</f>
        <v/>
      </c>
      <c r="Q19" t="str">
        <f>IF($B19&lt;&gt;"", IF(INDEX('Seznam družstev'!S$7:S$50,$B19) &gt; 0, INDEX('Seznam družstev'!S$7:S$50,$B19), ""), "")</f>
        <v/>
      </c>
    </row>
    <row r="20" spans="1:17" x14ac:dyDescent="0.25">
      <c r="A20" s="29" t="str">
        <f>IF(AND($B20 &lt;&gt; "", COUNT(E20:N20) &gt; 0), INDEX('Pomocné pořadí družstva'!N$7:N$50,$B20), "")</f>
        <v/>
      </c>
      <c r="B20" s="29" t="str">
        <f>IF(ISNUMBER(MATCH(ROW()-6,'Pomocné pořadí družstva'!$Q$7:$Q$50,0)),INDEX('Seznam družstev'!$A$7:$A$50,MATCH(ROW()-6,'Pomocné pořadí družstva'!$Q$7:$Q$50,0),1),"")</f>
        <v/>
      </c>
      <c r="C20" s="29" t="str">
        <f>IF($B20&lt;&gt;"", IF(INDEX('Seznam družstev'!$B$7:$B$50,$B20) = 0, "", UPPER(INDEX('Seznam družstev'!$B$7:$B$50,$B20))),"")</f>
        <v/>
      </c>
      <c r="D20" s="28" t="str">
        <f>IF($B20&lt;&gt;"",TRIM(INDEX('Seznam družstev'!C$7:C$50,$B20)),"")</f>
        <v/>
      </c>
      <c r="E20" s="18" t="str">
        <f>IF($B20&lt;&gt;"", IF(INDEX('Seznam družstev'!D$7:D$50,$B20) &gt; 0, INDEX('Seznam družstev'!D$7:D$50,$B20), ""), "")</f>
        <v/>
      </c>
      <c r="F20" s="18" t="str">
        <f>IF($B20&lt;&gt;"", IF(INDEX('Seznam družstev'!E$7:E$50,$B20) &gt; 0, INDEX('Seznam družstev'!E$7:E$50,$B20), ""), "")</f>
        <v/>
      </c>
      <c r="G20" s="18" t="str">
        <f>IF($B20&lt;&gt;"", IF(INDEX('Seznam družstev'!F$7:F$50,$B20) &gt; 0, INDEX('Seznam družstev'!F$7:F$50,$B20), ""), "")</f>
        <v/>
      </c>
      <c r="H20" s="18" t="str">
        <f>IF($B20&lt;&gt;"", IF(INDEX('Seznam družstev'!G$7:G$50,$B20) &gt; 0, INDEX('Seznam družstev'!G$7:G$50,$B20), ""), "")</f>
        <v/>
      </c>
      <c r="I20" s="18" t="str">
        <f>IF($B20&lt;&gt;"", IF(INDEX('Seznam družstev'!H$7:H$50,$B20) &gt; 0, INDEX('Seznam družstev'!H$7:H$50,$B20), ""), "")</f>
        <v/>
      </c>
      <c r="J20" s="18" t="str">
        <f>IF($B20&lt;&gt;"", IF(INDEX('Seznam družstev'!I$7:I$50,$B20) &gt; 0, INDEX('Seznam družstev'!I$7:I$50,$B20), ""), "")</f>
        <v/>
      </c>
      <c r="K20" s="18" t="str">
        <f>IF($B20&lt;&gt;"", IF(INDEX('Seznam družstev'!J$7:J$50,$B20) &gt; 0, INDEX('Seznam družstev'!J$7:J$50,$B20), ""), "")</f>
        <v/>
      </c>
      <c r="L20" s="18" t="str">
        <f>IF($B20&lt;&gt;"", IF(INDEX('Seznam družstev'!K$7:K$50,$B20) &gt; 0, INDEX('Seznam družstev'!K$7:K$50,$B20), ""), "")</f>
        <v/>
      </c>
      <c r="M20" s="18" t="str">
        <f>IF($B20&lt;&gt;"", IF(INDEX('Seznam družstev'!L$7:L$50,$B20) &gt; 0, INDEX('Seznam družstev'!L$7:L$50,$B20), ""), "")</f>
        <v/>
      </c>
      <c r="N20" s="18" t="str">
        <f>IF($B20&lt;&gt;"", IF(INDEX('Seznam družstev'!M$7:M$50,$B20) &gt; 0, INDEX('Seznam družstev'!M$7:M$50,$B20), ""), "")</f>
        <v/>
      </c>
      <c r="O20" s="18" t="str">
        <f>IF($B20&lt;&gt;"", IF(INDEX('Seznam družstev'!N$7:N$50,$B20) &gt; 0, INDEX('Seznam družstev'!N$7:N$50,$B20), ""), "")</f>
        <v/>
      </c>
      <c r="P20" s="18" t="str">
        <f>IF($B20&lt;&gt;"", IF(INDEX('Seznam družstev'!O$7:O$50,$B20) &gt; 0, INDEX('Seznam družstev'!O$7:O$50,$B20), ""), "")</f>
        <v/>
      </c>
      <c r="Q20" t="str">
        <f>IF($B20&lt;&gt;"", IF(INDEX('Seznam družstev'!S$7:S$50,$B20) &gt; 0, INDEX('Seznam družstev'!S$7:S$50,$B20), ""), "")</f>
        <v/>
      </c>
    </row>
    <row r="21" spans="1:17" x14ac:dyDescent="0.25">
      <c r="A21" s="29" t="str">
        <f>IF(AND($B21 &lt;&gt; "", COUNT(E21:N21) &gt; 0), INDEX('Pomocné pořadí družstva'!N$7:N$50,$B21), "")</f>
        <v/>
      </c>
      <c r="B21" s="29" t="str">
        <f>IF(ISNUMBER(MATCH(ROW()-6,'Pomocné pořadí družstva'!$Q$7:$Q$50,0)),INDEX('Seznam družstev'!$A$7:$A$50,MATCH(ROW()-6,'Pomocné pořadí družstva'!$Q$7:$Q$50,0),1),"")</f>
        <v/>
      </c>
      <c r="C21" s="29" t="str">
        <f>IF($B21&lt;&gt;"", IF(INDEX('Seznam družstev'!$B$7:$B$50,$B21) = 0, "", UPPER(INDEX('Seznam družstev'!$B$7:$B$50,$B21))),"")</f>
        <v/>
      </c>
      <c r="D21" s="28" t="str">
        <f>IF($B21&lt;&gt;"",TRIM(INDEX('Seznam družstev'!C$7:C$50,$B21)),"")</f>
        <v/>
      </c>
      <c r="E21" s="18" t="str">
        <f>IF($B21&lt;&gt;"", IF(INDEX('Seznam družstev'!D$7:D$50,$B21) &gt; 0, INDEX('Seznam družstev'!D$7:D$50,$B21), ""), "")</f>
        <v/>
      </c>
      <c r="F21" s="18" t="str">
        <f>IF($B21&lt;&gt;"", IF(INDEX('Seznam družstev'!E$7:E$50,$B21) &gt; 0, INDEX('Seznam družstev'!E$7:E$50,$B21), ""), "")</f>
        <v/>
      </c>
      <c r="G21" s="18" t="str">
        <f>IF($B21&lt;&gt;"", IF(INDEX('Seznam družstev'!F$7:F$50,$B21) &gt; 0, INDEX('Seznam družstev'!F$7:F$50,$B21), ""), "")</f>
        <v/>
      </c>
      <c r="H21" s="18" t="str">
        <f>IF($B21&lt;&gt;"", IF(INDEX('Seznam družstev'!G$7:G$50,$B21) &gt; 0, INDEX('Seznam družstev'!G$7:G$50,$B21), ""), "")</f>
        <v/>
      </c>
      <c r="I21" s="18" t="str">
        <f>IF($B21&lt;&gt;"", IF(INDEX('Seznam družstev'!H$7:H$50,$B21) &gt; 0, INDEX('Seznam družstev'!H$7:H$50,$B21), ""), "")</f>
        <v/>
      </c>
      <c r="J21" s="18" t="str">
        <f>IF($B21&lt;&gt;"", IF(INDEX('Seznam družstev'!I$7:I$50,$B21) &gt; 0, INDEX('Seznam družstev'!I$7:I$50,$B21), ""), "")</f>
        <v/>
      </c>
      <c r="K21" s="18" t="str">
        <f>IF($B21&lt;&gt;"", IF(INDEX('Seznam družstev'!J$7:J$50,$B21) &gt; 0, INDEX('Seznam družstev'!J$7:J$50,$B21), ""), "")</f>
        <v/>
      </c>
      <c r="L21" s="18" t="str">
        <f>IF($B21&lt;&gt;"", IF(INDEX('Seznam družstev'!K$7:K$50,$B21) &gt; 0, INDEX('Seznam družstev'!K$7:K$50,$B21), ""), "")</f>
        <v/>
      </c>
      <c r="M21" s="18" t="str">
        <f>IF($B21&lt;&gt;"", IF(INDEX('Seznam družstev'!L$7:L$50,$B21) &gt; 0, INDEX('Seznam družstev'!L$7:L$50,$B21), ""), "")</f>
        <v/>
      </c>
      <c r="N21" s="18" t="str">
        <f>IF($B21&lt;&gt;"", IF(INDEX('Seznam družstev'!M$7:M$50,$B21) &gt; 0, INDEX('Seznam družstev'!M$7:M$50,$B21), ""), "")</f>
        <v/>
      </c>
      <c r="O21" s="18" t="str">
        <f>IF($B21&lt;&gt;"", IF(INDEX('Seznam družstev'!N$7:N$50,$B21) &gt; 0, INDEX('Seznam družstev'!N$7:N$50,$B21), ""), "")</f>
        <v/>
      </c>
      <c r="P21" s="18" t="str">
        <f>IF($B21&lt;&gt;"", IF(INDEX('Seznam družstev'!O$7:O$50,$B21) &gt; 0, INDEX('Seznam družstev'!O$7:O$50,$B21), ""), "")</f>
        <v/>
      </c>
      <c r="Q21" t="str">
        <f>IF($B21&lt;&gt;"", IF(INDEX('Seznam družstev'!S$7:S$50,$B21) &gt; 0, INDEX('Seznam družstev'!S$7:S$50,$B21), ""), "")</f>
        <v/>
      </c>
    </row>
    <row r="22" spans="1:17" x14ac:dyDescent="0.25">
      <c r="A22" s="29" t="str">
        <f>IF(AND($B22 &lt;&gt; "", COUNT(E22:N22) &gt; 0), INDEX('Pomocné pořadí družstva'!N$7:N$50,$B22), "")</f>
        <v/>
      </c>
      <c r="B22" s="29" t="str">
        <f>IF(ISNUMBER(MATCH(ROW()-6,'Pomocné pořadí družstva'!$Q$7:$Q$50,0)),INDEX('Seznam družstev'!$A$7:$A$50,MATCH(ROW()-6,'Pomocné pořadí družstva'!$Q$7:$Q$50,0),1),"")</f>
        <v/>
      </c>
      <c r="C22" s="29" t="str">
        <f>IF($B22&lt;&gt;"", IF(INDEX('Seznam družstev'!$B$7:$B$50,$B22) = 0, "", UPPER(INDEX('Seznam družstev'!$B$7:$B$50,$B22))),"")</f>
        <v/>
      </c>
      <c r="D22" s="28" t="str">
        <f>IF($B22&lt;&gt;"",TRIM(INDEX('Seznam družstev'!C$7:C$50,$B22)),"")</f>
        <v/>
      </c>
      <c r="E22" s="18" t="str">
        <f>IF($B22&lt;&gt;"", IF(INDEX('Seznam družstev'!D$7:D$50,$B22) &gt; 0, INDEX('Seznam družstev'!D$7:D$50,$B22), ""), "")</f>
        <v/>
      </c>
      <c r="F22" s="18" t="str">
        <f>IF($B22&lt;&gt;"", IF(INDEX('Seznam družstev'!E$7:E$50,$B22) &gt; 0, INDEX('Seznam družstev'!E$7:E$50,$B22), ""), "")</f>
        <v/>
      </c>
      <c r="G22" s="18" t="str">
        <f>IF($B22&lt;&gt;"", IF(INDEX('Seznam družstev'!F$7:F$50,$B22) &gt; 0, INDEX('Seznam družstev'!F$7:F$50,$B22), ""), "")</f>
        <v/>
      </c>
      <c r="H22" s="18" t="str">
        <f>IF($B22&lt;&gt;"", IF(INDEX('Seznam družstev'!G$7:G$50,$B22) &gt; 0, INDEX('Seznam družstev'!G$7:G$50,$B22), ""), "")</f>
        <v/>
      </c>
      <c r="I22" s="18" t="str">
        <f>IF($B22&lt;&gt;"", IF(INDEX('Seznam družstev'!H$7:H$50,$B22) &gt; 0, INDEX('Seznam družstev'!H$7:H$50,$B22), ""), "")</f>
        <v/>
      </c>
      <c r="J22" s="18" t="str">
        <f>IF($B22&lt;&gt;"", IF(INDEX('Seznam družstev'!I$7:I$50,$B22) &gt; 0, INDEX('Seznam družstev'!I$7:I$50,$B22), ""), "")</f>
        <v/>
      </c>
      <c r="K22" s="18" t="str">
        <f>IF($B22&lt;&gt;"", IF(INDEX('Seznam družstev'!J$7:J$50,$B22) &gt; 0, INDEX('Seznam družstev'!J$7:J$50,$B22), ""), "")</f>
        <v/>
      </c>
      <c r="L22" s="18" t="str">
        <f>IF($B22&lt;&gt;"", IF(INDEX('Seznam družstev'!K$7:K$50,$B22) &gt; 0, INDEX('Seznam družstev'!K$7:K$50,$B22), ""), "")</f>
        <v/>
      </c>
      <c r="M22" s="18" t="str">
        <f>IF($B22&lt;&gt;"", IF(INDEX('Seznam družstev'!L$7:L$50,$B22) &gt; 0, INDEX('Seznam družstev'!L$7:L$50,$B22), ""), "")</f>
        <v/>
      </c>
      <c r="N22" s="18" t="str">
        <f>IF($B22&lt;&gt;"", IF(INDEX('Seznam družstev'!M$7:M$50,$B22) &gt; 0, INDEX('Seznam družstev'!M$7:M$50,$B22), ""), "")</f>
        <v/>
      </c>
      <c r="O22" s="18" t="str">
        <f>IF($B22&lt;&gt;"", IF(INDEX('Seznam družstev'!N$7:N$50,$B22) &gt; 0, INDEX('Seznam družstev'!N$7:N$50,$B22), ""), "")</f>
        <v/>
      </c>
      <c r="P22" s="18" t="str">
        <f>IF($B22&lt;&gt;"", IF(INDEX('Seznam družstev'!O$7:O$50,$B22) &gt; 0, INDEX('Seznam družstev'!O$7:O$50,$B22), ""), "")</f>
        <v/>
      </c>
      <c r="Q22" t="str">
        <f>IF($B22&lt;&gt;"", IF(INDEX('Seznam družstev'!S$7:S$50,$B22) &gt; 0, INDEX('Seznam družstev'!S$7:S$50,$B22), ""), "")</f>
        <v/>
      </c>
    </row>
    <row r="23" spans="1:17" x14ac:dyDescent="0.25">
      <c r="A23" s="29" t="str">
        <f>IF(AND($B23 &lt;&gt; "", COUNT(E23:N23) &gt; 0), INDEX('Pomocné pořadí družstva'!N$7:N$50,$B23), "")</f>
        <v/>
      </c>
      <c r="B23" s="29" t="str">
        <f>IF(ISNUMBER(MATCH(ROW()-6,'Pomocné pořadí družstva'!$Q$7:$Q$50,0)),INDEX('Seznam družstev'!$A$7:$A$50,MATCH(ROW()-6,'Pomocné pořadí družstva'!$Q$7:$Q$50,0),1),"")</f>
        <v/>
      </c>
      <c r="C23" s="29" t="str">
        <f>IF($B23&lt;&gt;"", IF(INDEX('Seznam družstev'!$B$7:$B$50,$B23) = 0, "", UPPER(INDEX('Seznam družstev'!$B$7:$B$50,$B23))),"")</f>
        <v/>
      </c>
      <c r="D23" s="28" t="str">
        <f>IF($B23&lt;&gt;"",TRIM(INDEX('Seznam družstev'!C$7:C$50,$B23)),"")</f>
        <v/>
      </c>
      <c r="E23" s="18" t="str">
        <f>IF($B23&lt;&gt;"", IF(INDEX('Seznam družstev'!D$7:D$50,$B23) &gt; 0, INDEX('Seznam družstev'!D$7:D$50,$B23), ""), "")</f>
        <v/>
      </c>
      <c r="F23" s="18" t="str">
        <f>IF($B23&lt;&gt;"", IF(INDEX('Seznam družstev'!E$7:E$50,$B23) &gt; 0, INDEX('Seznam družstev'!E$7:E$50,$B23), ""), "")</f>
        <v/>
      </c>
      <c r="G23" s="18" t="str">
        <f>IF($B23&lt;&gt;"", IF(INDEX('Seznam družstev'!F$7:F$50,$B23) &gt; 0, INDEX('Seznam družstev'!F$7:F$50,$B23), ""), "")</f>
        <v/>
      </c>
      <c r="H23" s="18" t="str">
        <f>IF($B23&lt;&gt;"", IF(INDEX('Seznam družstev'!G$7:G$50,$B23) &gt; 0, INDEX('Seznam družstev'!G$7:G$50,$B23), ""), "")</f>
        <v/>
      </c>
      <c r="I23" s="18" t="str">
        <f>IF($B23&lt;&gt;"", IF(INDEX('Seznam družstev'!H$7:H$50,$B23) &gt; 0, INDEX('Seznam družstev'!H$7:H$50,$B23), ""), "")</f>
        <v/>
      </c>
      <c r="J23" s="18" t="str">
        <f>IF($B23&lt;&gt;"", IF(INDEX('Seznam družstev'!I$7:I$50,$B23) &gt; 0, INDEX('Seznam družstev'!I$7:I$50,$B23), ""), "")</f>
        <v/>
      </c>
      <c r="K23" s="18" t="str">
        <f>IF($B23&lt;&gt;"", IF(INDEX('Seznam družstev'!J$7:J$50,$B23) &gt; 0, INDEX('Seznam družstev'!J$7:J$50,$B23), ""), "")</f>
        <v/>
      </c>
      <c r="L23" s="18" t="str">
        <f>IF($B23&lt;&gt;"", IF(INDEX('Seznam družstev'!K$7:K$50,$B23) &gt; 0, INDEX('Seznam družstev'!K$7:K$50,$B23), ""), "")</f>
        <v/>
      </c>
      <c r="M23" s="18" t="str">
        <f>IF($B23&lt;&gt;"", IF(INDEX('Seznam družstev'!L$7:L$50,$B23) &gt; 0, INDEX('Seznam družstev'!L$7:L$50,$B23), ""), "")</f>
        <v/>
      </c>
      <c r="N23" s="18" t="str">
        <f>IF($B23&lt;&gt;"", IF(INDEX('Seznam družstev'!M$7:M$50,$B23) &gt; 0, INDEX('Seznam družstev'!M$7:M$50,$B23), ""), "")</f>
        <v/>
      </c>
      <c r="O23" s="18" t="str">
        <f>IF($B23&lt;&gt;"", IF(INDEX('Seznam družstev'!N$7:N$50,$B23) &gt; 0, INDEX('Seznam družstev'!N$7:N$50,$B23), ""), "")</f>
        <v/>
      </c>
      <c r="P23" s="18" t="str">
        <f>IF($B23&lt;&gt;"", IF(INDEX('Seznam družstev'!O$7:O$50,$B23) &gt; 0, INDEX('Seznam družstev'!O$7:O$50,$B23), ""), "")</f>
        <v/>
      </c>
      <c r="Q23" t="str">
        <f>IF($B23&lt;&gt;"", IF(INDEX('Seznam družstev'!S$7:S$50,$B23) &gt; 0, INDEX('Seznam družstev'!S$7:S$50,$B23), ""), "")</f>
        <v/>
      </c>
    </row>
    <row r="24" spans="1:17" x14ac:dyDescent="0.25">
      <c r="A24" s="29" t="str">
        <f>IF(AND($B24 &lt;&gt; "", COUNT(E24:N24) &gt; 0), INDEX('Pomocné pořadí družstva'!N$7:N$50,$B24), "")</f>
        <v/>
      </c>
      <c r="B24" s="29" t="str">
        <f>IF(ISNUMBER(MATCH(ROW()-6,'Pomocné pořadí družstva'!$Q$7:$Q$50,0)),INDEX('Seznam družstev'!$A$7:$A$50,MATCH(ROW()-6,'Pomocné pořadí družstva'!$Q$7:$Q$50,0),1),"")</f>
        <v/>
      </c>
      <c r="C24" s="29" t="str">
        <f>IF($B24&lt;&gt;"", IF(INDEX('Seznam družstev'!$B$7:$B$50,$B24) = 0, "", UPPER(INDEX('Seznam družstev'!$B$7:$B$50,$B24))),"")</f>
        <v/>
      </c>
      <c r="D24" s="28" t="str">
        <f>IF($B24&lt;&gt;"",TRIM(INDEX('Seznam družstev'!C$7:C$50,$B24)),"")</f>
        <v/>
      </c>
      <c r="E24" s="18" t="str">
        <f>IF($B24&lt;&gt;"", IF(INDEX('Seznam družstev'!D$7:D$50,$B24) &gt; 0, INDEX('Seznam družstev'!D$7:D$50,$B24), ""), "")</f>
        <v/>
      </c>
      <c r="F24" s="18" t="str">
        <f>IF($B24&lt;&gt;"", IF(INDEX('Seznam družstev'!E$7:E$50,$B24) &gt; 0, INDEX('Seznam družstev'!E$7:E$50,$B24), ""), "")</f>
        <v/>
      </c>
      <c r="G24" s="18" t="str">
        <f>IF($B24&lt;&gt;"", IF(INDEX('Seznam družstev'!F$7:F$50,$B24) &gt; 0, INDEX('Seznam družstev'!F$7:F$50,$B24), ""), "")</f>
        <v/>
      </c>
      <c r="H24" s="18" t="str">
        <f>IF($B24&lt;&gt;"", IF(INDEX('Seznam družstev'!G$7:G$50,$B24) &gt; 0, INDEX('Seznam družstev'!G$7:G$50,$B24), ""), "")</f>
        <v/>
      </c>
      <c r="I24" s="18" t="str">
        <f>IF($B24&lt;&gt;"", IF(INDEX('Seznam družstev'!H$7:H$50,$B24) &gt; 0, INDEX('Seznam družstev'!H$7:H$50,$B24), ""), "")</f>
        <v/>
      </c>
      <c r="J24" s="18" t="str">
        <f>IF($B24&lt;&gt;"", IF(INDEX('Seznam družstev'!I$7:I$50,$B24) &gt; 0, INDEX('Seznam družstev'!I$7:I$50,$B24), ""), "")</f>
        <v/>
      </c>
      <c r="K24" s="18" t="str">
        <f>IF($B24&lt;&gt;"", IF(INDEX('Seznam družstev'!J$7:J$50,$B24) &gt; 0, INDEX('Seznam družstev'!J$7:J$50,$B24), ""), "")</f>
        <v/>
      </c>
      <c r="L24" s="18" t="str">
        <f>IF($B24&lt;&gt;"", IF(INDEX('Seznam družstev'!K$7:K$50,$B24) &gt; 0, INDEX('Seznam družstev'!K$7:K$50,$B24), ""), "")</f>
        <v/>
      </c>
      <c r="M24" s="18" t="str">
        <f>IF($B24&lt;&gt;"", IF(INDEX('Seznam družstev'!L$7:L$50,$B24) &gt; 0, INDEX('Seznam družstev'!L$7:L$50,$B24), ""), "")</f>
        <v/>
      </c>
      <c r="N24" s="18" t="str">
        <f>IF($B24&lt;&gt;"", IF(INDEX('Seznam družstev'!M$7:M$50,$B24) &gt; 0, INDEX('Seznam družstev'!M$7:M$50,$B24), ""), "")</f>
        <v/>
      </c>
      <c r="O24" s="18" t="str">
        <f>IF($B24&lt;&gt;"", IF(INDEX('Seznam družstev'!N$7:N$50,$B24) &gt; 0, INDEX('Seznam družstev'!N$7:N$50,$B24), ""), "")</f>
        <v/>
      </c>
      <c r="P24" s="18" t="str">
        <f>IF($B24&lt;&gt;"", IF(INDEX('Seznam družstev'!O$7:O$50,$B24) &gt; 0, INDEX('Seznam družstev'!O$7:O$50,$B24), ""), "")</f>
        <v/>
      </c>
      <c r="Q24" t="str">
        <f>IF($B24&lt;&gt;"", IF(INDEX('Seznam družstev'!S$7:S$50,$B24) &gt; 0, INDEX('Seznam družstev'!S$7:S$50,$B24), ""), "")</f>
        <v/>
      </c>
    </row>
    <row r="25" spans="1:17" x14ac:dyDescent="0.25">
      <c r="A25" s="29" t="str">
        <f>IF(AND($B25 &lt;&gt; "", COUNT(E25:N25) &gt; 0), INDEX('Pomocné pořadí družstva'!N$7:N$50,$B25), "")</f>
        <v/>
      </c>
      <c r="B25" s="29" t="str">
        <f>IF(ISNUMBER(MATCH(ROW()-6,'Pomocné pořadí družstva'!$Q$7:$Q$50,0)),INDEX('Seznam družstev'!$A$7:$A$50,MATCH(ROW()-6,'Pomocné pořadí družstva'!$Q$7:$Q$50,0),1),"")</f>
        <v/>
      </c>
      <c r="C25" s="29" t="str">
        <f>IF($B25&lt;&gt;"", IF(INDEX('Seznam družstev'!$B$7:$B$50,$B25) = 0, "", UPPER(INDEX('Seznam družstev'!$B$7:$B$50,$B25))),"")</f>
        <v/>
      </c>
      <c r="D25" s="28" t="str">
        <f>IF($B25&lt;&gt;"",TRIM(INDEX('Seznam družstev'!C$7:C$50,$B25)),"")</f>
        <v/>
      </c>
      <c r="E25" s="18" t="str">
        <f>IF($B25&lt;&gt;"", IF(INDEX('Seznam družstev'!D$7:D$50,$B25) &gt; 0, INDEX('Seznam družstev'!D$7:D$50,$B25), ""), "")</f>
        <v/>
      </c>
      <c r="F25" s="18" t="str">
        <f>IF($B25&lt;&gt;"", IF(INDEX('Seznam družstev'!E$7:E$50,$B25) &gt; 0, INDEX('Seznam družstev'!E$7:E$50,$B25), ""), "")</f>
        <v/>
      </c>
      <c r="G25" s="18" t="str">
        <f>IF($B25&lt;&gt;"", IF(INDEX('Seznam družstev'!F$7:F$50,$B25) &gt; 0, INDEX('Seznam družstev'!F$7:F$50,$B25), ""), "")</f>
        <v/>
      </c>
      <c r="H25" s="18" t="str">
        <f>IF($B25&lt;&gt;"", IF(INDEX('Seznam družstev'!G$7:G$50,$B25) &gt; 0, INDEX('Seznam družstev'!G$7:G$50,$B25), ""), "")</f>
        <v/>
      </c>
      <c r="I25" s="18" t="str">
        <f>IF($B25&lt;&gt;"", IF(INDEX('Seznam družstev'!H$7:H$50,$B25) &gt; 0, INDEX('Seznam družstev'!H$7:H$50,$B25), ""), "")</f>
        <v/>
      </c>
      <c r="J25" s="18" t="str">
        <f>IF($B25&lt;&gt;"", IF(INDEX('Seznam družstev'!I$7:I$50,$B25) &gt; 0, INDEX('Seznam družstev'!I$7:I$50,$B25), ""), "")</f>
        <v/>
      </c>
      <c r="K25" s="18" t="str">
        <f>IF($B25&lt;&gt;"", IF(INDEX('Seznam družstev'!J$7:J$50,$B25) &gt; 0, INDEX('Seznam družstev'!J$7:J$50,$B25), ""), "")</f>
        <v/>
      </c>
      <c r="L25" s="18" t="str">
        <f>IF($B25&lt;&gt;"", IF(INDEX('Seznam družstev'!K$7:K$50,$B25) &gt; 0, INDEX('Seznam družstev'!K$7:K$50,$B25), ""), "")</f>
        <v/>
      </c>
      <c r="M25" s="18" t="str">
        <f>IF($B25&lt;&gt;"", IF(INDEX('Seznam družstev'!L$7:L$50,$B25) &gt; 0, INDEX('Seznam družstev'!L$7:L$50,$B25), ""), "")</f>
        <v/>
      </c>
      <c r="N25" s="18" t="str">
        <f>IF($B25&lt;&gt;"", IF(INDEX('Seznam družstev'!M$7:M$50,$B25) &gt; 0, INDEX('Seznam družstev'!M$7:M$50,$B25), ""), "")</f>
        <v/>
      </c>
      <c r="O25" s="18" t="str">
        <f>IF($B25&lt;&gt;"", IF(INDEX('Seznam družstev'!N$7:N$50,$B25) &gt; 0, INDEX('Seznam družstev'!N$7:N$50,$B25), ""), "")</f>
        <v/>
      </c>
      <c r="P25" s="18" t="str">
        <f>IF($B25&lt;&gt;"", IF(INDEX('Seznam družstev'!O$7:O$50,$B25) &gt; 0, INDEX('Seznam družstev'!O$7:O$50,$B25), ""), "")</f>
        <v/>
      </c>
      <c r="Q25" t="str">
        <f>IF($B25&lt;&gt;"", IF(INDEX('Seznam družstev'!S$7:S$50,$B25) &gt; 0, INDEX('Seznam družstev'!S$7:S$50,$B25), ""), "")</f>
        <v/>
      </c>
    </row>
    <row r="26" spans="1:17" x14ac:dyDescent="0.25">
      <c r="A26" s="29" t="str">
        <f>IF(AND($B26 &lt;&gt; "", COUNT(E26:N26) &gt; 0), INDEX('Pomocné pořadí družstva'!N$7:N$50,$B26), "")</f>
        <v/>
      </c>
      <c r="B26" s="29" t="str">
        <f>IF(ISNUMBER(MATCH(ROW()-6,'Pomocné pořadí družstva'!$Q$7:$Q$50,0)),INDEX('Seznam družstev'!$A$7:$A$50,MATCH(ROW()-6,'Pomocné pořadí družstva'!$Q$7:$Q$50,0),1),"")</f>
        <v/>
      </c>
      <c r="C26" s="29" t="str">
        <f>IF($B26&lt;&gt;"", IF(INDEX('Seznam družstev'!$B$7:$B$50,$B26) = 0, "", UPPER(INDEX('Seznam družstev'!$B$7:$B$50,$B26))),"")</f>
        <v/>
      </c>
      <c r="D26" s="28" t="str">
        <f>IF($B26&lt;&gt;"",TRIM(INDEX('Seznam družstev'!C$7:C$50,$B26)),"")</f>
        <v/>
      </c>
      <c r="E26" s="18" t="str">
        <f>IF($B26&lt;&gt;"", IF(INDEX('Seznam družstev'!D$7:D$50,$B26) &gt; 0, INDEX('Seznam družstev'!D$7:D$50,$B26), ""), "")</f>
        <v/>
      </c>
      <c r="F26" s="18" t="str">
        <f>IF($B26&lt;&gt;"", IF(INDEX('Seznam družstev'!E$7:E$50,$B26) &gt; 0, INDEX('Seznam družstev'!E$7:E$50,$B26), ""), "")</f>
        <v/>
      </c>
      <c r="G26" s="18" t="str">
        <f>IF($B26&lt;&gt;"", IF(INDEX('Seznam družstev'!F$7:F$50,$B26) &gt; 0, INDEX('Seznam družstev'!F$7:F$50,$B26), ""), "")</f>
        <v/>
      </c>
      <c r="H26" s="18" t="str">
        <f>IF($B26&lt;&gt;"", IF(INDEX('Seznam družstev'!G$7:G$50,$B26) &gt; 0, INDEX('Seznam družstev'!G$7:G$50,$B26), ""), "")</f>
        <v/>
      </c>
      <c r="I26" s="18" t="str">
        <f>IF($B26&lt;&gt;"", IF(INDEX('Seznam družstev'!H$7:H$50,$B26) &gt; 0, INDEX('Seznam družstev'!H$7:H$50,$B26), ""), "")</f>
        <v/>
      </c>
      <c r="J26" s="18" t="str">
        <f>IF($B26&lt;&gt;"", IF(INDEX('Seznam družstev'!I$7:I$50,$B26) &gt; 0, INDEX('Seznam družstev'!I$7:I$50,$B26), ""), "")</f>
        <v/>
      </c>
      <c r="K26" s="18" t="str">
        <f>IF($B26&lt;&gt;"", IF(INDEX('Seznam družstev'!J$7:J$50,$B26) &gt; 0, INDEX('Seznam družstev'!J$7:J$50,$B26), ""), "")</f>
        <v/>
      </c>
      <c r="L26" s="18" t="str">
        <f>IF($B26&lt;&gt;"", IF(INDEX('Seznam družstev'!K$7:K$50,$B26) &gt; 0, INDEX('Seznam družstev'!K$7:K$50,$B26), ""), "")</f>
        <v/>
      </c>
      <c r="M26" s="18" t="str">
        <f>IF($B26&lt;&gt;"", IF(INDEX('Seznam družstev'!L$7:L$50,$B26) &gt; 0, INDEX('Seznam družstev'!L$7:L$50,$B26), ""), "")</f>
        <v/>
      </c>
      <c r="N26" s="18" t="str">
        <f>IF($B26&lt;&gt;"", IF(INDEX('Seznam družstev'!M$7:M$50,$B26) &gt; 0, INDEX('Seznam družstev'!M$7:M$50,$B26), ""), "")</f>
        <v/>
      </c>
      <c r="O26" s="18" t="str">
        <f>IF($B26&lt;&gt;"", IF(INDEX('Seznam družstev'!N$7:N$50,$B26) &gt; 0, INDEX('Seznam družstev'!N$7:N$50,$B26), ""), "")</f>
        <v/>
      </c>
      <c r="P26" s="18" t="str">
        <f>IF($B26&lt;&gt;"", IF(INDEX('Seznam družstev'!O$7:O$50,$B26) &gt; 0, INDEX('Seznam družstev'!O$7:O$50,$B26), ""), "")</f>
        <v/>
      </c>
      <c r="Q26" t="str">
        <f>IF($B26&lt;&gt;"", IF(INDEX('Seznam družstev'!S$7:S$50,$B26) &gt; 0, INDEX('Seznam družstev'!S$7:S$50,$B26), ""), "")</f>
        <v/>
      </c>
    </row>
    <row r="27" spans="1:17" x14ac:dyDescent="0.25">
      <c r="A27" s="29" t="str">
        <f>IF(AND($B27 &lt;&gt; "", COUNT(E27:N27) &gt; 0), INDEX('Pomocné pořadí družstva'!N$7:N$50,$B27), "")</f>
        <v/>
      </c>
      <c r="B27" s="29" t="str">
        <f>IF(ISNUMBER(MATCH(ROW()-6,'Pomocné pořadí družstva'!$Q$7:$Q$50,0)),INDEX('Seznam družstev'!$A$7:$A$50,MATCH(ROW()-6,'Pomocné pořadí družstva'!$Q$7:$Q$50,0),1),"")</f>
        <v/>
      </c>
      <c r="C27" s="29" t="str">
        <f>IF($B27&lt;&gt;"", IF(INDEX('Seznam družstev'!$B$7:$B$50,$B27) = 0, "", UPPER(INDEX('Seznam družstev'!$B$7:$B$50,$B27))),"")</f>
        <v/>
      </c>
      <c r="D27" s="28" t="str">
        <f>IF($B27&lt;&gt;"",TRIM(INDEX('Seznam družstev'!C$7:C$50,$B27)),"")</f>
        <v/>
      </c>
      <c r="E27" s="18" t="str">
        <f>IF($B27&lt;&gt;"", IF(INDEX('Seznam družstev'!D$7:D$50,$B27) &gt; 0, INDEX('Seznam družstev'!D$7:D$50,$B27), ""), "")</f>
        <v/>
      </c>
      <c r="F27" s="18" t="str">
        <f>IF($B27&lt;&gt;"", IF(INDEX('Seznam družstev'!E$7:E$50,$B27) &gt; 0, INDEX('Seznam družstev'!E$7:E$50,$B27), ""), "")</f>
        <v/>
      </c>
      <c r="G27" s="18" t="str">
        <f>IF($B27&lt;&gt;"", IF(INDEX('Seznam družstev'!F$7:F$50,$B27) &gt; 0, INDEX('Seznam družstev'!F$7:F$50,$B27), ""), "")</f>
        <v/>
      </c>
      <c r="H27" s="18" t="str">
        <f>IF($B27&lt;&gt;"", IF(INDEX('Seznam družstev'!G$7:G$50,$B27) &gt; 0, INDEX('Seznam družstev'!G$7:G$50,$B27), ""), "")</f>
        <v/>
      </c>
      <c r="I27" s="18" t="str">
        <f>IF($B27&lt;&gt;"", IF(INDEX('Seznam družstev'!H$7:H$50,$B27) &gt; 0, INDEX('Seznam družstev'!H$7:H$50,$B27), ""), "")</f>
        <v/>
      </c>
      <c r="J27" s="18" t="str">
        <f>IF($B27&lt;&gt;"", IF(INDEX('Seznam družstev'!I$7:I$50,$B27) &gt; 0, INDEX('Seznam družstev'!I$7:I$50,$B27), ""), "")</f>
        <v/>
      </c>
      <c r="K27" s="18" t="str">
        <f>IF($B27&lt;&gt;"", IF(INDEX('Seznam družstev'!J$7:J$50,$B27) &gt; 0, INDEX('Seznam družstev'!J$7:J$50,$B27), ""), "")</f>
        <v/>
      </c>
      <c r="L27" s="18" t="str">
        <f>IF($B27&lt;&gt;"", IF(INDEX('Seznam družstev'!K$7:K$50,$B27) &gt; 0, INDEX('Seznam družstev'!K$7:K$50,$B27), ""), "")</f>
        <v/>
      </c>
      <c r="M27" s="18" t="str">
        <f>IF($B27&lt;&gt;"", IF(INDEX('Seznam družstev'!L$7:L$50,$B27) &gt; 0, INDEX('Seznam družstev'!L$7:L$50,$B27), ""), "")</f>
        <v/>
      </c>
      <c r="N27" s="18" t="str">
        <f>IF($B27&lt;&gt;"", IF(INDEX('Seznam družstev'!M$7:M$50,$B27) &gt; 0, INDEX('Seznam družstev'!M$7:M$50,$B27), ""), "")</f>
        <v/>
      </c>
      <c r="O27" s="18" t="str">
        <f>IF($B27&lt;&gt;"", IF(INDEX('Seznam družstev'!N$7:N$50,$B27) &gt; 0, INDEX('Seznam družstev'!N$7:N$50,$B27), ""), "")</f>
        <v/>
      </c>
      <c r="P27" s="18" t="str">
        <f>IF($B27&lt;&gt;"", IF(INDEX('Seznam družstev'!O$7:O$50,$B27) &gt; 0, INDEX('Seznam družstev'!O$7:O$50,$B27), ""), "")</f>
        <v/>
      </c>
      <c r="Q27" t="str">
        <f>IF($B27&lt;&gt;"", IF(INDEX('Seznam družstev'!S$7:S$50,$B27) &gt; 0, INDEX('Seznam družstev'!S$7:S$50,$B27), ""), "")</f>
        <v/>
      </c>
    </row>
    <row r="28" spans="1:17" x14ac:dyDescent="0.25">
      <c r="A28" s="29" t="str">
        <f>IF(AND($B28 &lt;&gt; "", COUNT(E28:N28) &gt; 0), INDEX('Pomocné pořadí družstva'!N$7:N$50,$B28), "")</f>
        <v/>
      </c>
      <c r="B28" s="29" t="str">
        <f>IF(ISNUMBER(MATCH(ROW()-6,'Pomocné pořadí družstva'!$Q$7:$Q$50,0)),INDEX('Seznam družstev'!$A$7:$A$50,MATCH(ROW()-6,'Pomocné pořadí družstva'!$Q$7:$Q$50,0),1),"")</f>
        <v/>
      </c>
      <c r="C28" s="29" t="str">
        <f>IF($B28&lt;&gt;"", IF(INDEX('Seznam družstev'!$B$7:$B$50,$B28) = 0, "", UPPER(INDEX('Seznam družstev'!$B$7:$B$50,$B28))),"")</f>
        <v/>
      </c>
      <c r="D28" s="28" t="str">
        <f>IF($B28&lt;&gt;"",TRIM(INDEX('Seznam družstev'!C$7:C$50,$B28)),"")</f>
        <v/>
      </c>
      <c r="E28" s="18" t="str">
        <f>IF($B28&lt;&gt;"", IF(INDEX('Seznam družstev'!D$7:D$50,$B28) &gt; 0, INDEX('Seznam družstev'!D$7:D$50,$B28), ""), "")</f>
        <v/>
      </c>
      <c r="F28" s="18" t="str">
        <f>IF($B28&lt;&gt;"", IF(INDEX('Seznam družstev'!E$7:E$50,$B28) &gt; 0, INDEX('Seznam družstev'!E$7:E$50,$B28), ""), "")</f>
        <v/>
      </c>
      <c r="G28" s="18" t="str">
        <f>IF($B28&lt;&gt;"", IF(INDEX('Seznam družstev'!F$7:F$50,$B28) &gt; 0, INDEX('Seznam družstev'!F$7:F$50,$B28), ""), "")</f>
        <v/>
      </c>
      <c r="H28" s="18" t="str">
        <f>IF($B28&lt;&gt;"", IF(INDEX('Seznam družstev'!G$7:G$50,$B28) &gt; 0, INDEX('Seznam družstev'!G$7:G$50,$B28), ""), "")</f>
        <v/>
      </c>
      <c r="I28" s="18" t="str">
        <f>IF($B28&lt;&gt;"", IF(INDEX('Seznam družstev'!H$7:H$50,$B28) &gt; 0, INDEX('Seznam družstev'!H$7:H$50,$B28), ""), "")</f>
        <v/>
      </c>
      <c r="J28" s="18" t="str">
        <f>IF($B28&lt;&gt;"", IF(INDEX('Seznam družstev'!I$7:I$50,$B28) &gt; 0, INDEX('Seznam družstev'!I$7:I$50,$B28), ""), "")</f>
        <v/>
      </c>
      <c r="K28" s="18" t="str">
        <f>IF($B28&lt;&gt;"", IF(INDEX('Seznam družstev'!J$7:J$50,$B28) &gt; 0, INDEX('Seznam družstev'!J$7:J$50,$B28), ""), "")</f>
        <v/>
      </c>
      <c r="L28" s="18" t="str">
        <f>IF($B28&lt;&gt;"", IF(INDEX('Seznam družstev'!K$7:K$50,$B28) &gt; 0, INDEX('Seznam družstev'!K$7:K$50,$B28), ""), "")</f>
        <v/>
      </c>
      <c r="M28" s="18" t="str">
        <f>IF($B28&lt;&gt;"", IF(INDEX('Seznam družstev'!L$7:L$50,$B28) &gt; 0, INDEX('Seznam družstev'!L$7:L$50,$B28), ""), "")</f>
        <v/>
      </c>
      <c r="N28" s="18" t="str">
        <f>IF($B28&lt;&gt;"", IF(INDEX('Seznam družstev'!M$7:M$50,$B28) &gt; 0, INDEX('Seznam družstev'!M$7:M$50,$B28), ""), "")</f>
        <v/>
      </c>
      <c r="O28" s="18" t="str">
        <f>IF($B28&lt;&gt;"", IF(INDEX('Seznam družstev'!N$7:N$50,$B28) &gt; 0, INDEX('Seznam družstev'!N$7:N$50,$B28), ""), "")</f>
        <v/>
      </c>
      <c r="P28" s="18" t="str">
        <f>IF($B28&lt;&gt;"", IF(INDEX('Seznam družstev'!O$7:O$50,$B28) &gt; 0, INDEX('Seznam družstev'!O$7:O$50,$B28), ""), "")</f>
        <v/>
      </c>
      <c r="Q28" t="str">
        <f>IF($B28&lt;&gt;"", IF(INDEX('Seznam družstev'!S$7:S$50,$B28) &gt; 0, INDEX('Seznam družstev'!S$7:S$50,$B28), ""), "")</f>
        <v/>
      </c>
    </row>
    <row r="29" spans="1:17" x14ac:dyDescent="0.25">
      <c r="A29" s="29" t="str">
        <f>IF(AND($B29 &lt;&gt; "", COUNT(E29:N29) &gt; 0), INDEX('Pomocné pořadí družstva'!N$7:N$50,$B29), "")</f>
        <v/>
      </c>
      <c r="B29" s="29" t="str">
        <f>IF(ISNUMBER(MATCH(ROW()-6,'Pomocné pořadí družstva'!$Q$7:$Q$50,0)),INDEX('Seznam družstev'!$A$7:$A$50,MATCH(ROW()-6,'Pomocné pořadí družstva'!$Q$7:$Q$50,0),1),"")</f>
        <v/>
      </c>
      <c r="C29" s="29" t="str">
        <f>IF($B29&lt;&gt;"", IF(INDEX('Seznam družstev'!$B$7:$B$50,$B29) = 0, "", UPPER(INDEX('Seznam družstev'!$B$7:$B$50,$B29))),"")</f>
        <v/>
      </c>
      <c r="D29" s="28" t="str">
        <f>IF($B29&lt;&gt;"",TRIM(INDEX('Seznam družstev'!C$7:C$50,$B29)),"")</f>
        <v/>
      </c>
      <c r="E29" s="18" t="str">
        <f>IF($B29&lt;&gt;"", IF(INDEX('Seznam družstev'!D$7:D$50,$B29) &gt; 0, INDEX('Seznam družstev'!D$7:D$50,$B29), ""), "")</f>
        <v/>
      </c>
      <c r="F29" s="18" t="str">
        <f>IF($B29&lt;&gt;"", IF(INDEX('Seznam družstev'!E$7:E$50,$B29) &gt; 0, INDEX('Seznam družstev'!E$7:E$50,$B29), ""), "")</f>
        <v/>
      </c>
      <c r="G29" s="18" t="str">
        <f>IF($B29&lt;&gt;"", IF(INDEX('Seznam družstev'!F$7:F$50,$B29) &gt; 0, INDEX('Seznam družstev'!F$7:F$50,$B29), ""), "")</f>
        <v/>
      </c>
      <c r="H29" s="18" t="str">
        <f>IF($B29&lt;&gt;"", IF(INDEX('Seznam družstev'!G$7:G$50,$B29) &gt; 0, INDEX('Seznam družstev'!G$7:G$50,$B29), ""), "")</f>
        <v/>
      </c>
      <c r="I29" s="18" t="str">
        <f>IF($B29&lt;&gt;"", IF(INDEX('Seznam družstev'!H$7:H$50,$B29) &gt; 0, INDEX('Seznam družstev'!H$7:H$50,$B29), ""), "")</f>
        <v/>
      </c>
      <c r="J29" s="18" t="str">
        <f>IF($B29&lt;&gt;"", IF(INDEX('Seznam družstev'!I$7:I$50,$B29) &gt; 0, INDEX('Seznam družstev'!I$7:I$50,$B29), ""), "")</f>
        <v/>
      </c>
      <c r="K29" s="18" t="str">
        <f>IF($B29&lt;&gt;"", IF(INDEX('Seznam družstev'!J$7:J$50,$B29) &gt; 0, INDEX('Seznam družstev'!J$7:J$50,$B29), ""), "")</f>
        <v/>
      </c>
      <c r="L29" s="18" t="str">
        <f>IF($B29&lt;&gt;"", IF(INDEX('Seznam družstev'!K$7:K$50,$B29) &gt; 0, INDEX('Seznam družstev'!K$7:K$50,$B29), ""), "")</f>
        <v/>
      </c>
      <c r="M29" s="18" t="str">
        <f>IF($B29&lt;&gt;"", IF(INDEX('Seznam družstev'!L$7:L$50,$B29) &gt; 0, INDEX('Seznam družstev'!L$7:L$50,$B29), ""), "")</f>
        <v/>
      </c>
      <c r="N29" s="18" t="str">
        <f>IF($B29&lt;&gt;"", IF(INDEX('Seznam družstev'!M$7:M$50,$B29) &gt; 0, INDEX('Seznam družstev'!M$7:M$50,$B29), ""), "")</f>
        <v/>
      </c>
      <c r="O29" s="18" t="str">
        <f>IF($B29&lt;&gt;"", IF(INDEX('Seznam družstev'!N$7:N$50,$B29) &gt; 0, INDEX('Seznam družstev'!N$7:N$50,$B29), ""), "")</f>
        <v/>
      </c>
      <c r="P29" s="18" t="str">
        <f>IF($B29&lt;&gt;"", IF(INDEX('Seznam družstev'!O$7:O$50,$B29) &gt; 0, INDEX('Seznam družstev'!O$7:O$50,$B29), ""), "")</f>
        <v/>
      </c>
      <c r="Q29" t="str">
        <f>IF($B29&lt;&gt;"", IF(INDEX('Seznam družstev'!S$7:S$50,$B29) &gt; 0, INDEX('Seznam družstev'!S$7:S$50,$B29), ""), "")</f>
        <v/>
      </c>
    </row>
    <row r="30" spans="1:17" x14ac:dyDescent="0.25">
      <c r="A30" s="29" t="str">
        <f>IF(AND($B30 &lt;&gt; "", COUNT(E30:N30) &gt; 0), INDEX('Pomocné pořadí družstva'!N$7:N$50,$B30), "")</f>
        <v/>
      </c>
      <c r="B30" s="29" t="str">
        <f>IF(ISNUMBER(MATCH(ROW()-6,'Pomocné pořadí družstva'!$Q$7:$Q$50,0)),INDEX('Seznam družstev'!$A$7:$A$50,MATCH(ROW()-6,'Pomocné pořadí družstva'!$Q$7:$Q$50,0),1),"")</f>
        <v/>
      </c>
      <c r="C30" s="29" t="str">
        <f>IF($B30&lt;&gt;"", IF(INDEX('Seznam družstev'!$B$7:$B$50,$B30) = 0, "", UPPER(INDEX('Seznam družstev'!$B$7:$B$50,$B30))),"")</f>
        <v/>
      </c>
      <c r="D30" s="28" t="str">
        <f>IF($B30&lt;&gt;"",TRIM(INDEX('Seznam družstev'!C$7:C$50,$B30)),"")</f>
        <v/>
      </c>
      <c r="E30" s="18" t="str">
        <f>IF($B30&lt;&gt;"", IF(INDEX('Seznam družstev'!D$7:D$50,$B30) &gt; 0, INDEX('Seznam družstev'!D$7:D$50,$B30), ""), "")</f>
        <v/>
      </c>
      <c r="F30" s="18" t="str">
        <f>IF($B30&lt;&gt;"", IF(INDEX('Seznam družstev'!E$7:E$50,$B30) &gt; 0, INDEX('Seznam družstev'!E$7:E$50,$B30), ""), "")</f>
        <v/>
      </c>
      <c r="G30" s="18" t="str">
        <f>IF($B30&lt;&gt;"", IF(INDEX('Seznam družstev'!F$7:F$50,$B30) &gt; 0, INDEX('Seznam družstev'!F$7:F$50,$B30), ""), "")</f>
        <v/>
      </c>
      <c r="H30" s="18" t="str">
        <f>IF($B30&lt;&gt;"", IF(INDEX('Seznam družstev'!G$7:G$50,$B30) &gt; 0, INDEX('Seznam družstev'!G$7:G$50,$B30), ""), "")</f>
        <v/>
      </c>
      <c r="I30" s="18" t="str">
        <f>IF($B30&lt;&gt;"", IF(INDEX('Seznam družstev'!H$7:H$50,$B30) &gt; 0, INDEX('Seznam družstev'!H$7:H$50,$B30), ""), "")</f>
        <v/>
      </c>
      <c r="J30" s="18" t="str">
        <f>IF($B30&lt;&gt;"", IF(INDEX('Seznam družstev'!I$7:I$50,$B30) &gt; 0, INDEX('Seznam družstev'!I$7:I$50,$B30), ""), "")</f>
        <v/>
      </c>
      <c r="K30" s="18" t="str">
        <f>IF($B30&lt;&gt;"", IF(INDEX('Seznam družstev'!J$7:J$50,$B30) &gt; 0, INDEX('Seznam družstev'!J$7:J$50,$B30), ""), "")</f>
        <v/>
      </c>
      <c r="L30" s="18" t="str">
        <f>IF($B30&lt;&gt;"", IF(INDEX('Seznam družstev'!K$7:K$50,$B30) &gt; 0, INDEX('Seznam družstev'!K$7:K$50,$B30), ""), "")</f>
        <v/>
      </c>
      <c r="M30" s="18" t="str">
        <f>IF($B30&lt;&gt;"", IF(INDEX('Seznam družstev'!L$7:L$50,$B30) &gt; 0, INDEX('Seznam družstev'!L$7:L$50,$B30), ""), "")</f>
        <v/>
      </c>
      <c r="N30" s="18" t="str">
        <f>IF($B30&lt;&gt;"", IF(INDEX('Seznam družstev'!M$7:M$50,$B30) &gt; 0, INDEX('Seznam družstev'!M$7:M$50,$B30), ""), "")</f>
        <v/>
      </c>
      <c r="O30" s="18" t="str">
        <f>IF($B30&lt;&gt;"", IF(INDEX('Seznam družstev'!N$7:N$50,$B30) &gt; 0, INDEX('Seznam družstev'!N$7:N$50,$B30), ""), "")</f>
        <v/>
      </c>
      <c r="P30" s="18" t="str">
        <f>IF($B30&lt;&gt;"", IF(INDEX('Seznam družstev'!O$7:O$50,$B30) &gt; 0, INDEX('Seznam družstev'!O$7:O$50,$B30), ""), "")</f>
        <v/>
      </c>
      <c r="Q30" t="str">
        <f>IF($B30&lt;&gt;"", IF(INDEX('Seznam družstev'!S$7:S$50,$B30) &gt; 0, INDEX('Seznam družstev'!S$7:S$50,$B30), ""), "")</f>
        <v/>
      </c>
    </row>
    <row r="31" spans="1:17" x14ac:dyDescent="0.25">
      <c r="A31" s="29" t="str">
        <f>IF(AND($B31 &lt;&gt; "", COUNT(E31:N31) &gt; 0), INDEX('Pomocné pořadí družstva'!N$7:N$50,$B31), "")</f>
        <v/>
      </c>
      <c r="B31" s="29" t="str">
        <f>IF(ISNUMBER(MATCH(ROW()-6,'Pomocné pořadí družstva'!$Q$7:$Q$50,0)),INDEX('Seznam družstev'!$A$7:$A$50,MATCH(ROW()-6,'Pomocné pořadí družstva'!$Q$7:$Q$50,0),1),"")</f>
        <v/>
      </c>
      <c r="C31" s="29" t="str">
        <f>IF($B31&lt;&gt;"", IF(INDEX('Seznam družstev'!$B$7:$B$50,$B31) = 0, "", UPPER(INDEX('Seznam družstev'!$B$7:$B$50,$B31))),"")</f>
        <v/>
      </c>
      <c r="D31" s="28" t="str">
        <f>IF($B31&lt;&gt;"",TRIM(INDEX('Seznam družstev'!C$7:C$50,$B31)),"")</f>
        <v/>
      </c>
      <c r="E31" s="18" t="str">
        <f>IF($B31&lt;&gt;"", IF(INDEX('Seznam družstev'!D$7:D$50,$B31) &gt; 0, INDEX('Seznam družstev'!D$7:D$50,$B31), ""), "")</f>
        <v/>
      </c>
      <c r="F31" s="18" t="str">
        <f>IF($B31&lt;&gt;"", IF(INDEX('Seznam družstev'!E$7:E$50,$B31) &gt; 0, INDEX('Seznam družstev'!E$7:E$50,$B31), ""), "")</f>
        <v/>
      </c>
      <c r="G31" s="18" t="str">
        <f>IF($B31&lt;&gt;"", IF(INDEX('Seznam družstev'!F$7:F$50,$B31) &gt; 0, INDEX('Seznam družstev'!F$7:F$50,$B31), ""), "")</f>
        <v/>
      </c>
      <c r="H31" s="18" t="str">
        <f>IF($B31&lt;&gt;"", IF(INDEX('Seznam družstev'!G$7:G$50,$B31) &gt; 0, INDEX('Seznam družstev'!G$7:G$50,$B31), ""), "")</f>
        <v/>
      </c>
      <c r="I31" s="18" t="str">
        <f>IF($B31&lt;&gt;"", IF(INDEX('Seznam družstev'!H$7:H$50,$B31) &gt; 0, INDEX('Seznam družstev'!H$7:H$50,$B31), ""), "")</f>
        <v/>
      </c>
      <c r="J31" s="18" t="str">
        <f>IF($B31&lt;&gt;"", IF(INDEX('Seznam družstev'!I$7:I$50,$B31) &gt; 0, INDEX('Seznam družstev'!I$7:I$50,$B31), ""), "")</f>
        <v/>
      </c>
      <c r="K31" s="18" t="str">
        <f>IF($B31&lt;&gt;"", IF(INDEX('Seznam družstev'!J$7:J$50,$B31) &gt; 0, INDEX('Seznam družstev'!J$7:J$50,$B31), ""), "")</f>
        <v/>
      </c>
      <c r="L31" s="18" t="str">
        <f>IF($B31&lt;&gt;"", IF(INDEX('Seznam družstev'!K$7:K$50,$B31) &gt; 0, INDEX('Seznam družstev'!K$7:K$50,$B31), ""), "")</f>
        <v/>
      </c>
      <c r="M31" s="18" t="str">
        <f>IF($B31&lt;&gt;"", IF(INDEX('Seznam družstev'!L$7:L$50,$B31) &gt; 0, INDEX('Seznam družstev'!L$7:L$50,$B31), ""), "")</f>
        <v/>
      </c>
      <c r="N31" s="18" t="str">
        <f>IF($B31&lt;&gt;"", IF(INDEX('Seznam družstev'!M$7:M$50,$B31) &gt; 0, INDEX('Seznam družstev'!M$7:M$50,$B31), ""), "")</f>
        <v/>
      </c>
      <c r="O31" s="18" t="str">
        <f>IF($B31&lt;&gt;"", IF(INDEX('Seznam družstev'!N$7:N$50,$B31) &gt; 0, INDEX('Seznam družstev'!N$7:N$50,$B31), ""), "")</f>
        <v/>
      </c>
      <c r="P31" s="18" t="str">
        <f>IF($B31&lt;&gt;"", IF(INDEX('Seznam družstev'!O$7:O$50,$B31) &gt; 0, INDEX('Seznam družstev'!O$7:O$50,$B31), ""), "")</f>
        <v/>
      </c>
      <c r="Q31" t="str">
        <f>IF($B31&lt;&gt;"", IF(INDEX('Seznam družstev'!S$7:S$50,$B31) &gt; 0, INDEX('Seznam družstev'!S$7:S$50,$B31), ""), "")</f>
        <v/>
      </c>
    </row>
    <row r="32" spans="1:17" x14ac:dyDescent="0.25">
      <c r="A32" s="29" t="str">
        <f>IF(AND($B32 &lt;&gt; "", COUNT(E32:N32) &gt; 0), INDEX('Pomocné pořadí družstva'!N$7:N$50,$B32), "")</f>
        <v/>
      </c>
      <c r="B32" s="29" t="str">
        <f>IF(ISNUMBER(MATCH(ROW()-6,'Pomocné pořadí družstva'!$Q$7:$Q$50,0)),INDEX('Seznam družstev'!$A$7:$A$50,MATCH(ROW()-6,'Pomocné pořadí družstva'!$Q$7:$Q$50,0),1),"")</f>
        <v/>
      </c>
      <c r="C32" s="29" t="str">
        <f>IF($B32&lt;&gt;"", IF(INDEX('Seznam družstev'!$B$7:$B$50,$B32) = 0, "", UPPER(INDEX('Seznam družstev'!$B$7:$B$50,$B32))),"")</f>
        <v/>
      </c>
      <c r="D32" s="28" t="str">
        <f>IF($B32&lt;&gt;"",TRIM(INDEX('Seznam družstev'!C$7:C$50,$B32)),"")</f>
        <v/>
      </c>
      <c r="E32" s="18" t="str">
        <f>IF($B32&lt;&gt;"", IF(INDEX('Seznam družstev'!D$7:D$50,$B32) &gt; 0, INDEX('Seznam družstev'!D$7:D$50,$B32), ""), "")</f>
        <v/>
      </c>
      <c r="F32" s="18" t="str">
        <f>IF($B32&lt;&gt;"", IF(INDEX('Seznam družstev'!E$7:E$50,$B32) &gt; 0, INDEX('Seznam družstev'!E$7:E$50,$B32), ""), "")</f>
        <v/>
      </c>
      <c r="G32" s="18" t="str">
        <f>IF($B32&lt;&gt;"", IF(INDEX('Seznam družstev'!F$7:F$50,$B32) &gt; 0, INDEX('Seznam družstev'!F$7:F$50,$B32), ""), "")</f>
        <v/>
      </c>
      <c r="H32" s="18" t="str">
        <f>IF($B32&lt;&gt;"", IF(INDEX('Seznam družstev'!G$7:G$50,$B32) &gt; 0, INDEX('Seznam družstev'!G$7:G$50,$B32), ""), "")</f>
        <v/>
      </c>
      <c r="I32" s="18" t="str">
        <f>IF($B32&lt;&gt;"", IF(INDEX('Seznam družstev'!H$7:H$50,$B32) &gt; 0, INDEX('Seznam družstev'!H$7:H$50,$B32), ""), "")</f>
        <v/>
      </c>
      <c r="J32" s="18" t="str">
        <f>IF($B32&lt;&gt;"", IF(INDEX('Seznam družstev'!I$7:I$50,$B32) &gt; 0, INDEX('Seznam družstev'!I$7:I$50,$B32), ""), "")</f>
        <v/>
      </c>
      <c r="K32" s="18" t="str">
        <f>IF($B32&lt;&gt;"", IF(INDEX('Seznam družstev'!J$7:J$50,$B32) &gt; 0, INDEX('Seznam družstev'!J$7:J$50,$B32), ""), "")</f>
        <v/>
      </c>
      <c r="L32" s="18" t="str">
        <f>IF($B32&lt;&gt;"", IF(INDEX('Seznam družstev'!K$7:K$50,$B32) &gt; 0, INDEX('Seznam družstev'!K$7:K$50,$B32), ""), "")</f>
        <v/>
      </c>
      <c r="M32" s="18" t="str">
        <f>IF($B32&lt;&gt;"", IF(INDEX('Seznam družstev'!L$7:L$50,$B32) &gt; 0, INDEX('Seznam družstev'!L$7:L$50,$B32), ""), "")</f>
        <v/>
      </c>
      <c r="N32" s="18" t="str">
        <f>IF($B32&lt;&gt;"", IF(INDEX('Seznam družstev'!M$7:M$50,$B32) &gt; 0, INDEX('Seznam družstev'!M$7:M$50,$B32), ""), "")</f>
        <v/>
      </c>
      <c r="O32" s="18" t="str">
        <f>IF($B32&lt;&gt;"", IF(INDEX('Seznam družstev'!N$7:N$50,$B32) &gt; 0, INDEX('Seznam družstev'!N$7:N$50,$B32), ""), "")</f>
        <v/>
      </c>
      <c r="P32" s="18" t="str">
        <f>IF($B32&lt;&gt;"", IF(INDEX('Seznam družstev'!O$7:O$50,$B32) &gt; 0, INDEX('Seznam družstev'!O$7:O$50,$B32), ""), "")</f>
        <v/>
      </c>
      <c r="Q32" t="str">
        <f>IF($B32&lt;&gt;"", IF(INDEX('Seznam družstev'!S$7:S$50,$B32) &gt; 0, INDEX('Seznam družstev'!S$7:S$50,$B32), ""), "")</f>
        <v/>
      </c>
    </row>
    <row r="33" spans="1:17" x14ac:dyDescent="0.25">
      <c r="A33" s="29" t="str">
        <f>IF(AND($B33 &lt;&gt; "", COUNT(E33:N33) &gt; 0), INDEX('Pomocné pořadí družstva'!N$7:N$50,$B33), "")</f>
        <v/>
      </c>
      <c r="B33" s="29" t="str">
        <f>IF(ISNUMBER(MATCH(ROW()-6,'Pomocné pořadí družstva'!$Q$7:$Q$50,0)),INDEX('Seznam družstev'!$A$7:$A$50,MATCH(ROW()-6,'Pomocné pořadí družstva'!$Q$7:$Q$50,0),1),"")</f>
        <v/>
      </c>
      <c r="C33" s="29" t="str">
        <f>IF($B33&lt;&gt;"", IF(INDEX('Seznam družstev'!$B$7:$B$50,$B33) = 0, "", UPPER(INDEX('Seznam družstev'!$B$7:$B$50,$B33))),"")</f>
        <v/>
      </c>
      <c r="D33" s="28" t="str">
        <f>IF($B33&lt;&gt;"",TRIM(INDEX('Seznam družstev'!C$7:C$50,$B33)),"")</f>
        <v/>
      </c>
      <c r="E33" s="18" t="str">
        <f>IF($B33&lt;&gt;"", IF(INDEX('Seznam družstev'!D$7:D$50,$B33) &gt; 0, INDEX('Seznam družstev'!D$7:D$50,$B33), ""), "")</f>
        <v/>
      </c>
      <c r="F33" s="18" t="str">
        <f>IF($B33&lt;&gt;"", IF(INDEX('Seznam družstev'!E$7:E$50,$B33) &gt; 0, INDEX('Seznam družstev'!E$7:E$50,$B33), ""), "")</f>
        <v/>
      </c>
      <c r="G33" s="18" t="str">
        <f>IF($B33&lt;&gt;"", IF(INDEX('Seznam družstev'!F$7:F$50,$B33) &gt; 0, INDEX('Seznam družstev'!F$7:F$50,$B33), ""), "")</f>
        <v/>
      </c>
      <c r="H33" s="18" t="str">
        <f>IF($B33&lt;&gt;"", IF(INDEX('Seznam družstev'!G$7:G$50,$B33) &gt; 0, INDEX('Seznam družstev'!G$7:G$50,$B33), ""), "")</f>
        <v/>
      </c>
      <c r="I33" s="18" t="str">
        <f>IF($B33&lt;&gt;"", IF(INDEX('Seznam družstev'!H$7:H$50,$B33) &gt; 0, INDEX('Seznam družstev'!H$7:H$50,$B33), ""), "")</f>
        <v/>
      </c>
      <c r="J33" s="18" t="str">
        <f>IF($B33&lt;&gt;"", IF(INDEX('Seznam družstev'!I$7:I$50,$B33) &gt; 0, INDEX('Seznam družstev'!I$7:I$50,$B33), ""), "")</f>
        <v/>
      </c>
      <c r="K33" s="18" t="str">
        <f>IF($B33&lt;&gt;"", IF(INDEX('Seznam družstev'!J$7:J$50,$B33) &gt; 0, INDEX('Seznam družstev'!J$7:J$50,$B33), ""), "")</f>
        <v/>
      </c>
      <c r="L33" s="18" t="str">
        <f>IF($B33&lt;&gt;"", IF(INDEX('Seznam družstev'!K$7:K$50,$B33) &gt; 0, INDEX('Seznam družstev'!K$7:K$50,$B33), ""), "")</f>
        <v/>
      </c>
      <c r="M33" s="18" t="str">
        <f>IF($B33&lt;&gt;"", IF(INDEX('Seznam družstev'!L$7:L$50,$B33) &gt; 0, INDEX('Seznam družstev'!L$7:L$50,$B33), ""), "")</f>
        <v/>
      </c>
      <c r="N33" s="18" t="str">
        <f>IF($B33&lt;&gt;"", IF(INDEX('Seznam družstev'!M$7:M$50,$B33) &gt; 0, INDEX('Seznam družstev'!M$7:M$50,$B33), ""), "")</f>
        <v/>
      </c>
      <c r="O33" s="18" t="str">
        <f>IF($B33&lt;&gt;"", IF(INDEX('Seznam družstev'!N$7:N$50,$B33) &gt; 0, INDEX('Seznam družstev'!N$7:N$50,$B33), ""), "")</f>
        <v/>
      </c>
      <c r="P33" s="18" t="str">
        <f>IF($B33&lt;&gt;"", IF(INDEX('Seznam družstev'!O$7:O$50,$B33) &gt; 0, INDEX('Seznam družstev'!O$7:O$50,$B33), ""), "")</f>
        <v/>
      </c>
      <c r="Q33" t="str">
        <f>IF($B33&lt;&gt;"", IF(INDEX('Seznam družstev'!S$7:S$50,$B33) &gt; 0, INDEX('Seznam družstev'!S$7:S$50,$B33), ""), "")</f>
        <v/>
      </c>
    </row>
    <row r="34" spans="1:17" x14ac:dyDescent="0.25">
      <c r="A34" s="29" t="str">
        <f>IF(AND($B34 &lt;&gt; "", COUNT(E34:N34) &gt; 0), INDEX('Pomocné pořadí družstva'!N$7:N$50,$B34), "")</f>
        <v/>
      </c>
      <c r="B34" s="29" t="str">
        <f>IF(ISNUMBER(MATCH(ROW()-6,'Pomocné pořadí družstva'!$Q$7:$Q$50,0)),INDEX('Seznam družstev'!$A$7:$A$50,MATCH(ROW()-6,'Pomocné pořadí družstva'!$Q$7:$Q$50,0),1),"")</f>
        <v/>
      </c>
      <c r="C34" s="29" t="str">
        <f>IF($B34&lt;&gt;"", IF(INDEX('Seznam družstev'!$B$7:$B$50,$B34) = 0, "", UPPER(INDEX('Seznam družstev'!$B$7:$B$50,$B34))),"")</f>
        <v/>
      </c>
      <c r="D34" s="28" t="str">
        <f>IF($B34&lt;&gt;"",TRIM(INDEX('Seznam družstev'!C$7:C$50,$B34)),"")</f>
        <v/>
      </c>
      <c r="E34" s="18" t="str">
        <f>IF($B34&lt;&gt;"", IF(INDEX('Seznam družstev'!D$7:D$50,$B34) &gt; 0, INDEX('Seznam družstev'!D$7:D$50,$B34), ""), "")</f>
        <v/>
      </c>
      <c r="F34" s="18" t="str">
        <f>IF($B34&lt;&gt;"", IF(INDEX('Seznam družstev'!E$7:E$50,$B34) &gt; 0, INDEX('Seznam družstev'!E$7:E$50,$B34), ""), "")</f>
        <v/>
      </c>
      <c r="G34" s="18" t="str">
        <f>IF($B34&lt;&gt;"", IF(INDEX('Seznam družstev'!F$7:F$50,$B34) &gt; 0, INDEX('Seznam družstev'!F$7:F$50,$B34), ""), "")</f>
        <v/>
      </c>
      <c r="H34" s="18" t="str">
        <f>IF($B34&lt;&gt;"", IF(INDEX('Seznam družstev'!G$7:G$50,$B34) &gt; 0, INDEX('Seznam družstev'!G$7:G$50,$B34), ""), "")</f>
        <v/>
      </c>
      <c r="I34" s="18" t="str">
        <f>IF($B34&lt;&gt;"", IF(INDEX('Seznam družstev'!H$7:H$50,$B34) &gt; 0, INDEX('Seznam družstev'!H$7:H$50,$B34), ""), "")</f>
        <v/>
      </c>
      <c r="J34" s="18" t="str">
        <f>IF($B34&lt;&gt;"", IF(INDEX('Seznam družstev'!I$7:I$50,$B34) &gt; 0, INDEX('Seznam družstev'!I$7:I$50,$B34), ""), "")</f>
        <v/>
      </c>
      <c r="K34" s="18" t="str">
        <f>IF($B34&lt;&gt;"", IF(INDEX('Seznam družstev'!J$7:J$50,$B34) &gt; 0, INDEX('Seznam družstev'!J$7:J$50,$B34), ""), "")</f>
        <v/>
      </c>
      <c r="L34" s="18" t="str">
        <f>IF($B34&lt;&gt;"", IF(INDEX('Seznam družstev'!K$7:K$50,$B34) &gt; 0, INDEX('Seznam družstev'!K$7:K$50,$B34), ""), "")</f>
        <v/>
      </c>
      <c r="M34" s="18" t="str">
        <f>IF($B34&lt;&gt;"", IF(INDEX('Seznam družstev'!L$7:L$50,$B34) &gt; 0, INDEX('Seznam družstev'!L$7:L$50,$B34), ""), "")</f>
        <v/>
      </c>
      <c r="N34" s="18" t="str">
        <f>IF($B34&lt;&gt;"", IF(INDEX('Seznam družstev'!M$7:M$50,$B34) &gt; 0, INDEX('Seznam družstev'!M$7:M$50,$B34), ""), "")</f>
        <v/>
      </c>
      <c r="O34" s="18" t="str">
        <f>IF($B34&lt;&gt;"", IF(INDEX('Seznam družstev'!N$7:N$50,$B34) &gt; 0, INDEX('Seznam družstev'!N$7:N$50,$B34), ""), "")</f>
        <v/>
      </c>
      <c r="P34" s="18" t="str">
        <f>IF($B34&lt;&gt;"", IF(INDEX('Seznam družstev'!O$7:O$50,$B34) &gt; 0, INDEX('Seznam družstev'!O$7:O$50,$B34), ""), "")</f>
        <v/>
      </c>
      <c r="Q34" t="str">
        <f>IF($B34&lt;&gt;"", IF(INDEX('Seznam družstev'!S$7:S$50,$B34) &gt; 0, INDEX('Seznam družstev'!S$7:S$50,$B34), ""), "")</f>
        <v/>
      </c>
    </row>
    <row r="35" spans="1:17" x14ac:dyDescent="0.25">
      <c r="A35" s="29" t="str">
        <f>IF(AND($B35 &lt;&gt; "", COUNT(E35:N35) &gt; 0), INDEX('Pomocné pořadí družstva'!N$7:N$50,$B35), "")</f>
        <v/>
      </c>
      <c r="B35" s="29" t="str">
        <f>IF(ISNUMBER(MATCH(ROW()-6,'Pomocné pořadí družstva'!$Q$7:$Q$50,0)),INDEX('Seznam družstev'!$A$7:$A$50,MATCH(ROW()-6,'Pomocné pořadí družstva'!$Q$7:$Q$50,0),1),"")</f>
        <v/>
      </c>
      <c r="C35" s="29" t="str">
        <f>IF($B35&lt;&gt;"", IF(INDEX('Seznam družstev'!$B$7:$B$50,$B35) = 0, "", UPPER(INDEX('Seznam družstev'!$B$7:$B$50,$B35))),"")</f>
        <v/>
      </c>
      <c r="D35" s="28" t="str">
        <f>IF($B35&lt;&gt;"",TRIM(INDEX('Seznam družstev'!C$7:C$50,$B35)),"")</f>
        <v/>
      </c>
      <c r="E35" s="18" t="str">
        <f>IF($B35&lt;&gt;"", IF(INDEX('Seznam družstev'!D$7:D$50,$B35) &gt; 0, INDEX('Seznam družstev'!D$7:D$50,$B35), ""), "")</f>
        <v/>
      </c>
      <c r="F35" s="18" t="str">
        <f>IF($B35&lt;&gt;"", IF(INDEX('Seznam družstev'!E$7:E$50,$B35) &gt; 0, INDEX('Seznam družstev'!E$7:E$50,$B35), ""), "")</f>
        <v/>
      </c>
      <c r="G35" s="18" t="str">
        <f>IF($B35&lt;&gt;"", IF(INDEX('Seznam družstev'!F$7:F$50,$B35) &gt; 0, INDEX('Seznam družstev'!F$7:F$50,$B35), ""), "")</f>
        <v/>
      </c>
      <c r="H35" s="18" t="str">
        <f>IF($B35&lt;&gt;"", IF(INDEX('Seznam družstev'!G$7:G$50,$B35) &gt; 0, INDEX('Seznam družstev'!G$7:G$50,$B35), ""), "")</f>
        <v/>
      </c>
      <c r="I35" s="18" t="str">
        <f>IF($B35&lt;&gt;"", IF(INDEX('Seznam družstev'!H$7:H$50,$B35) &gt; 0, INDEX('Seznam družstev'!H$7:H$50,$B35), ""), "")</f>
        <v/>
      </c>
      <c r="J35" s="18" t="str">
        <f>IF($B35&lt;&gt;"", IF(INDEX('Seznam družstev'!I$7:I$50,$B35) &gt; 0, INDEX('Seznam družstev'!I$7:I$50,$B35), ""), "")</f>
        <v/>
      </c>
      <c r="K35" s="18" t="str">
        <f>IF($B35&lt;&gt;"", IF(INDEX('Seznam družstev'!J$7:J$50,$B35) &gt; 0, INDEX('Seznam družstev'!J$7:J$50,$B35), ""), "")</f>
        <v/>
      </c>
      <c r="L35" s="18" t="str">
        <f>IF($B35&lt;&gt;"", IF(INDEX('Seznam družstev'!K$7:K$50,$B35) &gt; 0, INDEX('Seznam družstev'!K$7:K$50,$B35), ""), "")</f>
        <v/>
      </c>
      <c r="M35" s="18" t="str">
        <f>IF($B35&lt;&gt;"", IF(INDEX('Seznam družstev'!L$7:L$50,$B35) &gt; 0, INDEX('Seznam družstev'!L$7:L$50,$B35), ""), "")</f>
        <v/>
      </c>
      <c r="N35" s="18" t="str">
        <f>IF($B35&lt;&gt;"", IF(INDEX('Seznam družstev'!M$7:M$50,$B35) &gt; 0, INDEX('Seznam družstev'!M$7:M$50,$B35), ""), "")</f>
        <v/>
      </c>
      <c r="O35" s="18" t="str">
        <f>IF($B35&lt;&gt;"", IF(INDEX('Seznam družstev'!N$7:N$50,$B35) &gt; 0, INDEX('Seznam družstev'!N$7:N$50,$B35), ""), "")</f>
        <v/>
      </c>
      <c r="P35" s="18" t="str">
        <f>IF($B35&lt;&gt;"", IF(INDEX('Seznam družstev'!O$7:O$50,$B35) &gt; 0, INDEX('Seznam družstev'!O$7:O$50,$B35), ""), "")</f>
        <v/>
      </c>
      <c r="Q35" t="str">
        <f>IF($B35&lt;&gt;"", IF(INDEX('Seznam družstev'!S$7:S$50,$B35) &gt; 0, INDEX('Seznam družstev'!S$7:S$50,$B35), ""), "")</f>
        <v/>
      </c>
    </row>
    <row r="36" spans="1:17" x14ac:dyDescent="0.25">
      <c r="A36" s="29" t="str">
        <f>IF(AND($B36 &lt;&gt; "", COUNT(E36:N36) &gt; 0), INDEX('Pomocné pořadí družstva'!N$7:N$50,$B36), "")</f>
        <v/>
      </c>
      <c r="B36" s="29" t="str">
        <f>IF(ISNUMBER(MATCH(ROW()-6,'Pomocné pořadí družstva'!$Q$7:$Q$50,0)),INDEX('Seznam družstev'!$A$7:$A$50,MATCH(ROW()-6,'Pomocné pořadí družstva'!$Q$7:$Q$50,0),1),"")</f>
        <v/>
      </c>
      <c r="C36" s="29" t="str">
        <f>IF($B36&lt;&gt;"", IF(INDEX('Seznam družstev'!$B$7:$B$50,$B36) = 0, "", UPPER(INDEX('Seznam družstev'!$B$7:$B$50,$B36))),"")</f>
        <v/>
      </c>
      <c r="D36" s="28" t="str">
        <f>IF($B36&lt;&gt;"",TRIM(INDEX('Seznam družstev'!C$7:C$50,$B36)),"")</f>
        <v/>
      </c>
      <c r="E36" s="18" t="str">
        <f>IF($B36&lt;&gt;"", IF(INDEX('Seznam družstev'!D$7:D$50,$B36) &gt; 0, INDEX('Seznam družstev'!D$7:D$50,$B36), ""), "")</f>
        <v/>
      </c>
      <c r="F36" s="18" t="str">
        <f>IF($B36&lt;&gt;"", IF(INDEX('Seznam družstev'!E$7:E$50,$B36) &gt; 0, INDEX('Seznam družstev'!E$7:E$50,$B36), ""), "")</f>
        <v/>
      </c>
      <c r="G36" s="18" t="str">
        <f>IF($B36&lt;&gt;"", IF(INDEX('Seznam družstev'!F$7:F$50,$B36) &gt; 0, INDEX('Seznam družstev'!F$7:F$50,$B36), ""), "")</f>
        <v/>
      </c>
      <c r="H36" s="18" t="str">
        <f>IF($B36&lt;&gt;"", IF(INDEX('Seznam družstev'!G$7:G$50,$B36) &gt; 0, INDEX('Seznam družstev'!G$7:G$50,$B36), ""), "")</f>
        <v/>
      </c>
      <c r="I36" s="18" t="str">
        <f>IF($B36&lt;&gt;"", IF(INDEX('Seznam družstev'!H$7:H$50,$B36) &gt; 0, INDEX('Seznam družstev'!H$7:H$50,$B36), ""), "")</f>
        <v/>
      </c>
      <c r="J36" s="18" t="str">
        <f>IF($B36&lt;&gt;"", IF(INDEX('Seznam družstev'!I$7:I$50,$B36) &gt; 0, INDEX('Seznam družstev'!I$7:I$50,$B36), ""), "")</f>
        <v/>
      </c>
      <c r="K36" s="18" t="str">
        <f>IF($B36&lt;&gt;"", IF(INDEX('Seznam družstev'!J$7:J$50,$B36) &gt; 0, INDEX('Seznam družstev'!J$7:J$50,$B36), ""), "")</f>
        <v/>
      </c>
      <c r="L36" s="18" t="str">
        <f>IF($B36&lt;&gt;"", IF(INDEX('Seznam družstev'!K$7:K$50,$B36) &gt; 0, INDEX('Seznam družstev'!K$7:K$50,$B36), ""), "")</f>
        <v/>
      </c>
      <c r="M36" s="18" t="str">
        <f>IF($B36&lt;&gt;"", IF(INDEX('Seznam družstev'!L$7:L$50,$B36) &gt; 0, INDEX('Seznam družstev'!L$7:L$50,$B36), ""), "")</f>
        <v/>
      </c>
      <c r="N36" s="18" t="str">
        <f>IF($B36&lt;&gt;"", IF(INDEX('Seznam družstev'!M$7:M$50,$B36) &gt; 0, INDEX('Seznam družstev'!M$7:M$50,$B36), ""), "")</f>
        <v/>
      </c>
      <c r="O36" s="18" t="str">
        <f>IF($B36&lt;&gt;"", IF(INDEX('Seznam družstev'!N$7:N$50,$B36) &gt; 0, INDEX('Seznam družstev'!N$7:N$50,$B36), ""), "")</f>
        <v/>
      </c>
      <c r="P36" s="18" t="str">
        <f>IF($B36&lt;&gt;"", IF(INDEX('Seznam družstev'!O$7:O$50,$B36) &gt; 0, INDEX('Seznam družstev'!O$7:O$50,$B36), ""), "")</f>
        <v/>
      </c>
      <c r="Q36" t="str">
        <f>IF($B36&lt;&gt;"", IF(INDEX('Seznam družstev'!S$7:S$50,$B36) &gt; 0, INDEX('Seznam družstev'!S$7:S$50,$B36), ""), "")</f>
        <v/>
      </c>
    </row>
    <row r="37" spans="1:17" x14ac:dyDescent="0.25">
      <c r="A37" s="29" t="str">
        <f>IF(AND($B37 &lt;&gt; "", COUNT(E37:N37) &gt; 0), INDEX('Pomocné pořadí družstva'!N$7:N$50,$B37), "")</f>
        <v/>
      </c>
      <c r="B37" s="29" t="str">
        <f>IF(ISNUMBER(MATCH(ROW()-6,'Pomocné pořadí družstva'!$Q$7:$Q$50,0)),INDEX('Seznam družstev'!$A$7:$A$50,MATCH(ROW()-6,'Pomocné pořadí družstva'!$Q$7:$Q$50,0),1),"")</f>
        <v/>
      </c>
      <c r="C37" s="29" t="str">
        <f>IF($B37&lt;&gt;"", IF(INDEX('Seznam družstev'!$B$7:$B$50,$B37) = 0, "", UPPER(INDEX('Seznam družstev'!$B$7:$B$50,$B37))),"")</f>
        <v/>
      </c>
      <c r="D37" s="28" t="str">
        <f>IF($B37&lt;&gt;"",TRIM(INDEX('Seznam družstev'!C$7:C$50,$B37)),"")</f>
        <v/>
      </c>
      <c r="E37" s="18" t="str">
        <f>IF($B37&lt;&gt;"", IF(INDEX('Seznam družstev'!D$7:D$50,$B37) &gt; 0, INDEX('Seznam družstev'!D$7:D$50,$B37), ""), "")</f>
        <v/>
      </c>
      <c r="F37" s="18" t="str">
        <f>IF($B37&lt;&gt;"", IF(INDEX('Seznam družstev'!E$7:E$50,$B37) &gt; 0, INDEX('Seznam družstev'!E$7:E$50,$B37), ""), "")</f>
        <v/>
      </c>
      <c r="G37" s="18" t="str">
        <f>IF($B37&lt;&gt;"", IF(INDEX('Seznam družstev'!F$7:F$50,$B37) &gt; 0, INDEX('Seznam družstev'!F$7:F$50,$B37), ""), "")</f>
        <v/>
      </c>
      <c r="H37" s="18" t="str">
        <f>IF($B37&lt;&gt;"", IF(INDEX('Seznam družstev'!G$7:G$50,$B37) &gt; 0, INDEX('Seznam družstev'!G$7:G$50,$B37), ""), "")</f>
        <v/>
      </c>
      <c r="I37" s="18" t="str">
        <f>IF($B37&lt;&gt;"", IF(INDEX('Seznam družstev'!H$7:H$50,$B37) &gt; 0, INDEX('Seznam družstev'!H$7:H$50,$B37), ""), "")</f>
        <v/>
      </c>
      <c r="J37" s="18" t="str">
        <f>IF($B37&lt;&gt;"", IF(INDEX('Seznam družstev'!I$7:I$50,$B37) &gt; 0, INDEX('Seznam družstev'!I$7:I$50,$B37), ""), "")</f>
        <v/>
      </c>
      <c r="K37" s="18" t="str">
        <f>IF($B37&lt;&gt;"", IF(INDEX('Seznam družstev'!J$7:J$50,$B37) &gt; 0, INDEX('Seznam družstev'!J$7:J$50,$B37), ""), "")</f>
        <v/>
      </c>
      <c r="L37" s="18" t="str">
        <f>IF($B37&lt;&gt;"", IF(INDEX('Seznam družstev'!K$7:K$50,$B37) &gt; 0, INDEX('Seznam družstev'!K$7:K$50,$B37), ""), "")</f>
        <v/>
      </c>
      <c r="M37" s="18" t="str">
        <f>IF($B37&lt;&gt;"", IF(INDEX('Seznam družstev'!L$7:L$50,$B37) &gt; 0, INDEX('Seznam družstev'!L$7:L$50,$B37), ""), "")</f>
        <v/>
      </c>
      <c r="N37" s="18" t="str">
        <f>IF($B37&lt;&gt;"", IF(INDEX('Seznam družstev'!M$7:M$50,$B37) &gt; 0, INDEX('Seznam družstev'!M$7:M$50,$B37), ""), "")</f>
        <v/>
      </c>
      <c r="O37" s="18" t="str">
        <f>IF($B37&lt;&gt;"", IF(INDEX('Seznam družstev'!N$7:N$50,$B37) &gt; 0, INDEX('Seznam družstev'!N$7:N$50,$B37), ""), "")</f>
        <v/>
      </c>
      <c r="P37" s="18" t="str">
        <f>IF($B37&lt;&gt;"", IF(INDEX('Seznam družstev'!O$7:O$50,$B37) &gt; 0, INDEX('Seznam družstev'!O$7:O$50,$B37), ""), "")</f>
        <v/>
      </c>
      <c r="Q37" t="str">
        <f>IF($B37&lt;&gt;"", IF(INDEX('Seznam družstev'!S$7:S$50,$B37) &gt; 0, INDEX('Seznam družstev'!S$7:S$50,$B37), ""), "")</f>
        <v/>
      </c>
    </row>
    <row r="38" spans="1:17" x14ac:dyDescent="0.25">
      <c r="A38" s="29" t="str">
        <f>IF(AND($B38 &lt;&gt; "", COUNT(E38:N38) &gt; 0), INDEX('Pomocné pořadí družstva'!N$7:N$50,$B38), "")</f>
        <v/>
      </c>
      <c r="B38" s="29" t="str">
        <f>IF(ISNUMBER(MATCH(ROW()-6,'Pomocné pořadí družstva'!$Q$7:$Q$50,0)),INDEX('Seznam družstev'!$A$7:$A$50,MATCH(ROW()-6,'Pomocné pořadí družstva'!$Q$7:$Q$50,0),1),"")</f>
        <v/>
      </c>
      <c r="C38" s="29" t="str">
        <f>IF($B38&lt;&gt;"", IF(INDEX('Seznam družstev'!$B$7:$B$50,$B38) = 0, "", UPPER(INDEX('Seznam družstev'!$B$7:$B$50,$B38))),"")</f>
        <v/>
      </c>
      <c r="D38" s="28" t="str">
        <f>IF($B38&lt;&gt;"",TRIM(INDEX('Seznam družstev'!C$7:C$50,$B38)),"")</f>
        <v/>
      </c>
      <c r="E38" s="18" t="str">
        <f>IF($B38&lt;&gt;"", IF(INDEX('Seznam družstev'!D$7:D$50,$B38) &gt; 0, INDEX('Seznam družstev'!D$7:D$50,$B38), ""), "")</f>
        <v/>
      </c>
      <c r="F38" s="18" t="str">
        <f>IF($B38&lt;&gt;"", IF(INDEX('Seznam družstev'!E$7:E$50,$B38) &gt; 0, INDEX('Seznam družstev'!E$7:E$50,$B38), ""), "")</f>
        <v/>
      </c>
      <c r="G38" s="18" t="str">
        <f>IF($B38&lt;&gt;"", IF(INDEX('Seznam družstev'!F$7:F$50,$B38) &gt; 0, INDEX('Seznam družstev'!F$7:F$50,$B38), ""), "")</f>
        <v/>
      </c>
      <c r="H38" s="18" t="str">
        <f>IF($B38&lt;&gt;"", IF(INDEX('Seznam družstev'!G$7:G$50,$B38) &gt; 0, INDEX('Seznam družstev'!G$7:G$50,$B38), ""), "")</f>
        <v/>
      </c>
      <c r="I38" s="18" t="str">
        <f>IF($B38&lt;&gt;"", IF(INDEX('Seznam družstev'!H$7:H$50,$B38) &gt; 0, INDEX('Seznam družstev'!H$7:H$50,$B38), ""), "")</f>
        <v/>
      </c>
      <c r="J38" s="18" t="str">
        <f>IF($B38&lt;&gt;"", IF(INDEX('Seznam družstev'!I$7:I$50,$B38) &gt; 0, INDEX('Seznam družstev'!I$7:I$50,$B38), ""), "")</f>
        <v/>
      </c>
      <c r="K38" s="18" t="str">
        <f>IF($B38&lt;&gt;"", IF(INDEX('Seznam družstev'!J$7:J$50,$B38) &gt; 0, INDEX('Seznam družstev'!J$7:J$50,$B38), ""), "")</f>
        <v/>
      </c>
      <c r="L38" s="18" t="str">
        <f>IF($B38&lt;&gt;"", IF(INDEX('Seznam družstev'!K$7:K$50,$B38) &gt; 0, INDEX('Seznam družstev'!K$7:K$50,$B38), ""), "")</f>
        <v/>
      </c>
      <c r="M38" s="18" t="str">
        <f>IF($B38&lt;&gt;"", IF(INDEX('Seznam družstev'!L$7:L$50,$B38) &gt; 0, INDEX('Seznam družstev'!L$7:L$50,$B38), ""), "")</f>
        <v/>
      </c>
      <c r="N38" s="18" t="str">
        <f>IF($B38&lt;&gt;"", IF(INDEX('Seznam družstev'!M$7:M$50,$B38) &gt; 0, INDEX('Seznam družstev'!M$7:M$50,$B38), ""), "")</f>
        <v/>
      </c>
      <c r="O38" s="18" t="str">
        <f>IF($B38&lt;&gt;"", IF(INDEX('Seznam družstev'!N$7:N$50,$B38) &gt; 0, INDEX('Seznam družstev'!N$7:N$50,$B38), ""), "")</f>
        <v/>
      </c>
      <c r="P38" s="18" t="str">
        <f>IF($B38&lt;&gt;"", IF(INDEX('Seznam družstev'!O$7:O$50,$B38) &gt; 0, INDEX('Seznam družstev'!O$7:O$50,$B38), ""), "")</f>
        <v/>
      </c>
      <c r="Q38" t="str">
        <f>IF($B38&lt;&gt;"", IF(INDEX('Seznam družstev'!S$7:S$50,$B38) &gt; 0, INDEX('Seznam družstev'!S$7:S$50,$B38), ""), "")</f>
        <v/>
      </c>
    </row>
    <row r="39" spans="1:17" x14ac:dyDescent="0.25">
      <c r="A39" s="29" t="str">
        <f>IF(AND($B39 &lt;&gt; "", COUNT(E39:N39) &gt; 0), INDEX('Pomocné pořadí družstva'!N$7:N$50,$B39), "")</f>
        <v/>
      </c>
      <c r="B39" s="29" t="str">
        <f>IF(ISNUMBER(MATCH(ROW()-6,'Pomocné pořadí družstva'!$Q$7:$Q$50,0)),INDEX('Seznam družstev'!$A$7:$A$50,MATCH(ROW()-6,'Pomocné pořadí družstva'!$Q$7:$Q$50,0),1),"")</f>
        <v/>
      </c>
      <c r="C39" s="29" t="str">
        <f>IF($B39&lt;&gt;"", IF(INDEX('Seznam družstev'!$B$7:$B$50,$B39) = 0, "", UPPER(INDEX('Seznam družstev'!$B$7:$B$50,$B39))),"")</f>
        <v/>
      </c>
      <c r="D39" s="28" t="str">
        <f>IF($B39&lt;&gt;"",TRIM(INDEX('Seznam družstev'!C$7:C$50,$B39)),"")</f>
        <v/>
      </c>
      <c r="E39" s="18" t="str">
        <f>IF($B39&lt;&gt;"", IF(INDEX('Seznam družstev'!D$7:D$50,$B39) &gt; 0, INDEX('Seznam družstev'!D$7:D$50,$B39), ""), "")</f>
        <v/>
      </c>
      <c r="F39" s="18" t="str">
        <f>IF($B39&lt;&gt;"", IF(INDEX('Seznam družstev'!E$7:E$50,$B39) &gt; 0, INDEX('Seznam družstev'!E$7:E$50,$B39), ""), "")</f>
        <v/>
      </c>
      <c r="G39" s="18" t="str">
        <f>IF($B39&lt;&gt;"", IF(INDEX('Seznam družstev'!F$7:F$50,$B39) &gt; 0, INDEX('Seznam družstev'!F$7:F$50,$B39), ""), "")</f>
        <v/>
      </c>
      <c r="H39" s="18" t="str">
        <f>IF($B39&lt;&gt;"", IF(INDEX('Seznam družstev'!G$7:G$50,$B39) &gt; 0, INDEX('Seznam družstev'!G$7:G$50,$B39), ""), "")</f>
        <v/>
      </c>
      <c r="I39" s="18" t="str">
        <f>IF($B39&lt;&gt;"", IF(INDEX('Seznam družstev'!H$7:H$50,$B39) &gt; 0, INDEX('Seznam družstev'!H$7:H$50,$B39), ""), "")</f>
        <v/>
      </c>
      <c r="J39" s="18" t="str">
        <f>IF($B39&lt;&gt;"", IF(INDEX('Seznam družstev'!I$7:I$50,$B39) &gt; 0, INDEX('Seznam družstev'!I$7:I$50,$B39), ""), "")</f>
        <v/>
      </c>
      <c r="K39" s="18" t="str">
        <f>IF($B39&lt;&gt;"", IF(INDEX('Seznam družstev'!J$7:J$50,$B39) &gt; 0, INDEX('Seznam družstev'!J$7:J$50,$B39), ""), "")</f>
        <v/>
      </c>
      <c r="L39" s="18" t="str">
        <f>IF($B39&lt;&gt;"", IF(INDEX('Seznam družstev'!K$7:K$50,$B39) &gt; 0, INDEX('Seznam družstev'!K$7:K$50,$B39), ""), "")</f>
        <v/>
      </c>
      <c r="M39" s="18" t="str">
        <f>IF($B39&lt;&gt;"", IF(INDEX('Seznam družstev'!L$7:L$50,$B39) &gt; 0, INDEX('Seznam družstev'!L$7:L$50,$B39), ""), "")</f>
        <v/>
      </c>
      <c r="N39" s="18" t="str">
        <f>IF($B39&lt;&gt;"", IF(INDEX('Seznam družstev'!M$7:M$50,$B39) &gt; 0, INDEX('Seznam družstev'!M$7:M$50,$B39), ""), "")</f>
        <v/>
      </c>
      <c r="O39" s="18" t="str">
        <f>IF($B39&lt;&gt;"", IF(INDEX('Seznam družstev'!N$7:N$50,$B39) &gt; 0, INDEX('Seznam družstev'!N$7:N$50,$B39), ""), "")</f>
        <v/>
      </c>
      <c r="P39" s="18" t="str">
        <f>IF($B39&lt;&gt;"", IF(INDEX('Seznam družstev'!O$7:O$50,$B39) &gt; 0, INDEX('Seznam družstev'!O$7:O$50,$B39), ""), "")</f>
        <v/>
      </c>
      <c r="Q39" t="str">
        <f>IF($B39&lt;&gt;"", IF(INDEX('Seznam družstev'!S$7:S$50,$B39) &gt; 0, INDEX('Seznam družstev'!S$7:S$50,$B39), ""), "")</f>
        <v/>
      </c>
    </row>
    <row r="40" spans="1:17" x14ac:dyDescent="0.25">
      <c r="A40" s="29" t="str">
        <f>IF(AND($B40 &lt;&gt; "", COUNT(E40:N40) &gt; 0), INDEX('Pomocné pořadí družstva'!N$7:N$50,$B40), "")</f>
        <v/>
      </c>
      <c r="B40" s="29" t="str">
        <f>IF(ISNUMBER(MATCH(ROW()-6,'Pomocné pořadí družstva'!$Q$7:$Q$50,0)),INDEX('Seznam družstev'!$A$7:$A$50,MATCH(ROW()-6,'Pomocné pořadí družstva'!$Q$7:$Q$50,0),1),"")</f>
        <v/>
      </c>
      <c r="C40" s="29" t="str">
        <f>IF($B40&lt;&gt;"", IF(INDEX('Seznam družstev'!$B$7:$B$50,$B40) = 0, "", UPPER(INDEX('Seznam družstev'!$B$7:$B$50,$B40))),"")</f>
        <v/>
      </c>
      <c r="D40" s="28" t="str">
        <f>IF($B40&lt;&gt;"",TRIM(INDEX('Seznam družstev'!C$7:C$50,$B40)),"")</f>
        <v/>
      </c>
      <c r="E40" s="18" t="str">
        <f>IF($B40&lt;&gt;"", IF(INDEX('Seznam družstev'!D$7:D$50,$B40) &gt; 0, INDEX('Seznam družstev'!D$7:D$50,$B40), ""), "")</f>
        <v/>
      </c>
      <c r="F40" s="18" t="str">
        <f>IF($B40&lt;&gt;"", IF(INDEX('Seznam družstev'!E$7:E$50,$B40) &gt; 0, INDEX('Seznam družstev'!E$7:E$50,$B40), ""), "")</f>
        <v/>
      </c>
      <c r="G40" s="18" t="str">
        <f>IF($B40&lt;&gt;"", IF(INDEX('Seznam družstev'!F$7:F$50,$B40) &gt; 0, INDEX('Seznam družstev'!F$7:F$50,$B40), ""), "")</f>
        <v/>
      </c>
      <c r="H40" s="18" t="str">
        <f>IF($B40&lt;&gt;"", IF(INDEX('Seznam družstev'!G$7:G$50,$B40) &gt; 0, INDEX('Seznam družstev'!G$7:G$50,$B40), ""), "")</f>
        <v/>
      </c>
      <c r="I40" s="18" t="str">
        <f>IF($B40&lt;&gt;"", IF(INDEX('Seznam družstev'!H$7:H$50,$B40) &gt; 0, INDEX('Seznam družstev'!H$7:H$50,$B40), ""), "")</f>
        <v/>
      </c>
      <c r="J40" s="18" t="str">
        <f>IF($B40&lt;&gt;"", IF(INDEX('Seznam družstev'!I$7:I$50,$B40) &gt; 0, INDEX('Seznam družstev'!I$7:I$50,$B40), ""), "")</f>
        <v/>
      </c>
      <c r="K40" s="18" t="str">
        <f>IF($B40&lt;&gt;"", IF(INDEX('Seznam družstev'!J$7:J$50,$B40) &gt; 0, INDEX('Seznam družstev'!J$7:J$50,$B40), ""), "")</f>
        <v/>
      </c>
      <c r="L40" s="18" t="str">
        <f>IF($B40&lt;&gt;"", IF(INDEX('Seznam družstev'!K$7:K$50,$B40) &gt; 0, INDEX('Seznam družstev'!K$7:K$50,$B40), ""), "")</f>
        <v/>
      </c>
      <c r="M40" s="18" t="str">
        <f>IF($B40&lt;&gt;"", IF(INDEX('Seznam družstev'!L$7:L$50,$B40) &gt; 0, INDEX('Seznam družstev'!L$7:L$50,$B40), ""), "")</f>
        <v/>
      </c>
      <c r="N40" s="18" t="str">
        <f>IF($B40&lt;&gt;"", IF(INDEX('Seznam družstev'!M$7:M$50,$B40) &gt; 0, INDEX('Seznam družstev'!M$7:M$50,$B40), ""), "")</f>
        <v/>
      </c>
      <c r="O40" s="18" t="str">
        <f>IF($B40&lt;&gt;"", IF(INDEX('Seznam družstev'!N$7:N$50,$B40) &gt; 0, INDEX('Seznam družstev'!N$7:N$50,$B40), ""), "")</f>
        <v/>
      </c>
      <c r="P40" s="18" t="str">
        <f>IF($B40&lt;&gt;"", IF(INDEX('Seznam družstev'!O$7:O$50,$B40) &gt; 0, INDEX('Seznam družstev'!O$7:O$50,$B40), ""), "")</f>
        <v/>
      </c>
      <c r="Q40" t="str">
        <f>IF($B40&lt;&gt;"", IF(INDEX('Seznam družstev'!S$7:S$50,$B40) &gt; 0, INDEX('Seznam družstev'!S$7:S$50,$B40), ""), "")</f>
        <v/>
      </c>
    </row>
    <row r="41" spans="1:17" x14ac:dyDescent="0.25">
      <c r="A41" s="29" t="str">
        <f>IF(AND($B41 &lt;&gt; "", COUNT(E41:N41) &gt; 0), INDEX('Pomocné pořadí družstva'!N$7:N$50,$B41), "")</f>
        <v/>
      </c>
      <c r="B41" s="29" t="str">
        <f>IF(ISNUMBER(MATCH(ROW()-6,'Pomocné pořadí družstva'!$Q$7:$Q$50,0)),INDEX('Seznam družstev'!$A$7:$A$50,MATCH(ROW()-6,'Pomocné pořadí družstva'!$Q$7:$Q$50,0),1),"")</f>
        <v/>
      </c>
      <c r="C41" s="29" t="str">
        <f>IF($B41&lt;&gt;"", IF(INDEX('Seznam družstev'!$B$7:$B$50,$B41) = 0, "", UPPER(INDEX('Seznam družstev'!$B$7:$B$50,$B41))),"")</f>
        <v/>
      </c>
      <c r="D41" s="28" t="str">
        <f>IF($B41&lt;&gt;"",TRIM(INDEX('Seznam družstev'!C$7:C$50,$B41)),"")</f>
        <v/>
      </c>
      <c r="E41" s="18" t="str">
        <f>IF($B41&lt;&gt;"", IF(INDEX('Seznam družstev'!D$7:D$50,$B41) &gt; 0, INDEX('Seznam družstev'!D$7:D$50,$B41), ""), "")</f>
        <v/>
      </c>
      <c r="F41" s="18" t="str">
        <f>IF($B41&lt;&gt;"", IF(INDEX('Seznam družstev'!E$7:E$50,$B41) &gt; 0, INDEX('Seznam družstev'!E$7:E$50,$B41), ""), "")</f>
        <v/>
      </c>
      <c r="G41" s="18" t="str">
        <f>IF($B41&lt;&gt;"", IF(INDEX('Seznam družstev'!F$7:F$50,$B41) &gt; 0, INDEX('Seznam družstev'!F$7:F$50,$B41), ""), "")</f>
        <v/>
      </c>
      <c r="H41" s="18" t="str">
        <f>IF($B41&lt;&gt;"", IF(INDEX('Seznam družstev'!G$7:G$50,$B41) &gt; 0, INDEX('Seznam družstev'!G$7:G$50,$B41), ""), "")</f>
        <v/>
      </c>
      <c r="I41" s="18" t="str">
        <f>IF($B41&lt;&gt;"", IF(INDEX('Seznam družstev'!H$7:H$50,$B41) &gt; 0, INDEX('Seznam družstev'!H$7:H$50,$B41), ""), "")</f>
        <v/>
      </c>
      <c r="J41" s="18" t="str">
        <f>IF($B41&lt;&gt;"", IF(INDEX('Seznam družstev'!I$7:I$50,$B41) &gt; 0, INDEX('Seznam družstev'!I$7:I$50,$B41), ""), "")</f>
        <v/>
      </c>
      <c r="K41" s="18" t="str">
        <f>IF($B41&lt;&gt;"", IF(INDEX('Seznam družstev'!J$7:J$50,$B41) &gt; 0, INDEX('Seznam družstev'!J$7:J$50,$B41), ""), "")</f>
        <v/>
      </c>
      <c r="L41" s="18" t="str">
        <f>IF($B41&lt;&gt;"", IF(INDEX('Seznam družstev'!K$7:K$50,$B41) &gt; 0, INDEX('Seznam družstev'!K$7:K$50,$B41), ""), "")</f>
        <v/>
      </c>
      <c r="M41" s="18" t="str">
        <f>IF($B41&lt;&gt;"", IF(INDEX('Seznam družstev'!L$7:L$50,$B41) &gt; 0, INDEX('Seznam družstev'!L$7:L$50,$B41), ""), "")</f>
        <v/>
      </c>
      <c r="N41" s="18" t="str">
        <f>IF($B41&lt;&gt;"", IF(INDEX('Seznam družstev'!M$7:M$50,$B41) &gt; 0, INDEX('Seznam družstev'!M$7:M$50,$B41), ""), "")</f>
        <v/>
      </c>
      <c r="O41" s="18" t="str">
        <f>IF($B41&lt;&gt;"", IF(INDEX('Seznam družstev'!N$7:N$50,$B41) &gt; 0, INDEX('Seznam družstev'!N$7:N$50,$B41), ""), "")</f>
        <v/>
      </c>
      <c r="P41" s="18" t="str">
        <f>IF($B41&lt;&gt;"", IF(INDEX('Seznam družstev'!O$7:O$50,$B41) &gt; 0, INDEX('Seznam družstev'!O$7:O$50,$B41), ""), "")</f>
        <v/>
      </c>
      <c r="Q41" t="str">
        <f>IF($B41&lt;&gt;"", IF(INDEX('Seznam družstev'!S$7:S$50,$B41) &gt; 0, INDEX('Seznam družstev'!S$7:S$50,$B41), ""), "")</f>
        <v/>
      </c>
    </row>
    <row r="42" spans="1:17" x14ac:dyDescent="0.25">
      <c r="A42" s="29" t="str">
        <f>IF(AND($B42 &lt;&gt; "", COUNT(E42:N42) &gt; 0), INDEX('Pomocné pořadí družstva'!N$7:N$50,$B42), "")</f>
        <v/>
      </c>
      <c r="B42" s="29" t="str">
        <f>IF(ISNUMBER(MATCH(ROW()-6,'Pomocné pořadí družstva'!$Q$7:$Q$50,0)),INDEX('Seznam družstev'!$A$7:$A$50,MATCH(ROW()-6,'Pomocné pořadí družstva'!$Q$7:$Q$50,0),1),"")</f>
        <v/>
      </c>
      <c r="C42" s="29" t="str">
        <f>IF($B42&lt;&gt;"", IF(INDEX('Seznam družstev'!$B$7:$B$50,$B42) = 0, "", UPPER(INDEX('Seznam družstev'!$B$7:$B$50,$B42))),"")</f>
        <v/>
      </c>
      <c r="D42" s="28" t="str">
        <f>IF($B42&lt;&gt;"",TRIM(INDEX('Seznam družstev'!C$7:C$50,$B42)),"")</f>
        <v/>
      </c>
      <c r="E42" s="18" t="str">
        <f>IF($B42&lt;&gt;"", IF(INDEX('Seznam družstev'!D$7:D$50,$B42) &gt; 0, INDEX('Seznam družstev'!D$7:D$50,$B42), ""), "")</f>
        <v/>
      </c>
      <c r="F42" s="18" t="str">
        <f>IF($B42&lt;&gt;"", IF(INDEX('Seznam družstev'!E$7:E$50,$B42) &gt; 0, INDEX('Seznam družstev'!E$7:E$50,$B42), ""), "")</f>
        <v/>
      </c>
      <c r="G42" s="18" t="str">
        <f>IF($B42&lt;&gt;"", IF(INDEX('Seznam družstev'!F$7:F$50,$B42) &gt; 0, INDEX('Seznam družstev'!F$7:F$50,$B42), ""), "")</f>
        <v/>
      </c>
      <c r="H42" s="18" t="str">
        <f>IF($B42&lt;&gt;"", IF(INDEX('Seznam družstev'!G$7:G$50,$B42) &gt; 0, INDEX('Seznam družstev'!G$7:G$50,$B42), ""), "")</f>
        <v/>
      </c>
      <c r="I42" s="18" t="str">
        <f>IF($B42&lt;&gt;"", IF(INDEX('Seznam družstev'!H$7:H$50,$B42) &gt; 0, INDEX('Seznam družstev'!H$7:H$50,$B42), ""), "")</f>
        <v/>
      </c>
      <c r="J42" s="18" t="str">
        <f>IF($B42&lt;&gt;"", IF(INDEX('Seznam družstev'!I$7:I$50,$B42) &gt; 0, INDEX('Seznam družstev'!I$7:I$50,$B42), ""), "")</f>
        <v/>
      </c>
      <c r="K42" s="18" t="str">
        <f>IF($B42&lt;&gt;"", IF(INDEX('Seznam družstev'!J$7:J$50,$B42) &gt; 0, INDEX('Seznam družstev'!J$7:J$50,$B42), ""), "")</f>
        <v/>
      </c>
      <c r="L42" s="18" t="str">
        <f>IF($B42&lt;&gt;"", IF(INDEX('Seznam družstev'!K$7:K$50,$B42) &gt; 0, INDEX('Seznam družstev'!K$7:K$50,$B42), ""), "")</f>
        <v/>
      </c>
      <c r="M42" s="18" t="str">
        <f>IF($B42&lt;&gt;"", IF(INDEX('Seznam družstev'!L$7:L$50,$B42) &gt; 0, INDEX('Seznam družstev'!L$7:L$50,$B42), ""), "")</f>
        <v/>
      </c>
      <c r="N42" s="18" t="str">
        <f>IF($B42&lt;&gt;"", IF(INDEX('Seznam družstev'!M$7:M$50,$B42) &gt; 0, INDEX('Seznam družstev'!M$7:M$50,$B42), ""), "")</f>
        <v/>
      </c>
      <c r="O42" s="18" t="str">
        <f>IF($B42&lt;&gt;"", IF(INDEX('Seznam družstev'!N$7:N$50,$B42) &gt; 0, INDEX('Seznam družstev'!N$7:N$50,$B42), ""), "")</f>
        <v/>
      </c>
      <c r="P42" s="18" t="str">
        <f>IF($B42&lt;&gt;"", IF(INDEX('Seznam družstev'!O$7:O$50,$B42) &gt; 0, INDEX('Seznam družstev'!O$7:O$50,$B42), ""), "")</f>
        <v/>
      </c>
      <c r="Q42" t="str">
        <f>IF($B42&lt;&gt;"", IF(INDEX('Seznam družstev'!S$7:S$50,$B42) &gt; 0, INDEX('Seznam družstev'!S$7:S$50,$B42), ""), "")</f>
        <v/>
      </c>
    </row>
    <row r="43" spans="1:17" x14ac:dyDescent="0.25">
      <c r="A43" s="29" t="str">
        <f>IF(AND($B43 &lt;&gt; "", COUNT(E43:N43) &gt; 0), INDEX('Pomocné pořadí družstva'!N$7:N$50,$B43), "")</f>
        <v/>
      </c>
      <c r="B43" s="29" t="str">
        <f>IF(ISNUMBER(MATCH(ROW()-6,'Pomocné pořadí družstva'!$Q$7:$Q$50,0)),INDEX('Seznam družstev'!$A$7:$A$50,MATCH(ROW()-6,'Pomocné pořadí družstva'!$Q$7:$Q$50,0),1),"")</f>
        <v/>
      </c>
      <c r="C43" s="29" t="str">
        <f>IF($B43&lt;&gt;"", IF(INDEX('Seznam družstev'!$B$7:$B$50,$B43) = 0, "", UPPER(INDEX('Seznam družstev'!$B$7:$B$50,$B43))),"")</f>
        <v/>
      </c>
      <c r="D43" s="28" t="str">
        <f>IF($B43&lt;&gt;"",TRIM(INDEX('Seznam družstev'!C$7:C$50,$B43)),"")</f>
        <v/>
      </c>
      <c r="E43" s="18" t="str">
        <f>IF($B43&lt;&gt;"", IF(INDEX('Seznam družstev'!D$7:D$50,$B43) &gt; 0, INDEX('Seznam družstev'!D$7:D$50,$B43), ""), "")</f>
        <v/>
      </c>
      <c r="F43" s="18" t="str">
        <f>IF($B43&lt;&gt;"", IF(INDEX('Seznam družstev'!E$7:E$50,$B43) &gt; 0, INDEX('Seznam družstev'!E$7:E$50,$B43), ""), "")</f>
        <v/>
      </c>
      <c r="G43" s="18" t="str">
        <f>IF($B43&lt;&gt;"", IF(INDEX('Seznam družstev'!F$7:F$50,$B43) &gt; 0, INDEX('Seznam družstev'!F$7:F$50,$B43), ""), "")</f>
        <v/>
      </c>
      <c r="H43" s="18" t="str">
        <f>IF($B43&lt;&gt;"", IF(INDEX('Seznam družstev'!G$7:G$50,$B43) &gt; 0, INDEX('Seznam družstev'!G$7:G$50,$B43), ""), "")</f>
        <v/>
      </c>
      <c r="I43" s="18" t="str">
        <f>IF($B43&lt;&gt;"", IF(INDEX('Seznam družstev'!H$7:H$50,$B43) &gt; 0, INDEX('Seznam družstev'!H$7:H$50,$B43), ""), "")</f>
        <v/>
      </c>
      <c r="J43" s="18" t="str">
        <f>IF($B43&lt;&gt;"", IF(INDEX('Seznam družstev'!I$7:I$50,$B43) &gt; 0, INDEX('Seznam družstev'!I$7:I$50,$B43), ""), "")</f>
        <v/>
      </c>
      <c r="K43" s="18" t="str">
        <f>IF($B43&lt;&gt;"", IF(INDEX('Seznam družstev'!J$7:J$50,$B43) &gt; 0, INDEX('Seznam družstev'!J$7:J$50,$B43), ""), "")</f>
        <v/>
      </c>
      <c r="L43" s="18" t="str">
        <f>IF($B43&lt;&gt;"", IF(INDEX('Seznam družstev'!K$7:K$50,$B43) &gt; 0, INDEX('Seznam družstev'!K$7:K$50,$B43), ""), "")</f>
        <v/>
      </c>
      <c r="M43" s="18" t="str">
        <f>IF($B43&lt;&gt;"", IF(INDEX('Seznam družstev'!L$7:L$50,$B43) &gt; 0, INDEX('Seznam družstev'!L$7:L$50,$B43), ""), "")</f>
        <v/>
      </c>
      <c r="N43" s="18" t="str">
        <f>IF($B43&lt;&gt;"", IF(INDEX('Seznam družstev'!M$7:M$50,$B43) &gt; 0, INDEX('Seznam družstev'!M$7:M$50,$B43), ""), "")</f>
        <v/>
      </c>
      <c r="O43" s="18" t="str">
        <f>IF($B43&lt;&gt;"", IF(INDEX('Seznam družstev'!N$7:N$50,$B43) &gt; 0, INDEX('Seznam družstev'!N$7:N$50,$B43), ""), "")</f>
        <v/>
      </c>
      <c r="P43" s="18" t="str">
        <f>IF($B43&lt;&gt;"", IF(INDEX('Seznam družstev'!O$7:O$50,$B43) &gt; 0, INDEX('Seznam družstev'!O$7:O$50,$B43), ""), "")</f>
        <v/>
      </c>
      <c r="Q43" t="str">
        <f>IF($B43&lt;&gt;"", IF(INDEX('Seznam družstev'!S$7:S$50,$B43) &gt; 0, INDEX('Seznam družstev'!S$7:S$50,$B43), ""), "")</f>
        <v/>
      </c>
    </row>
    <row r="44" spans="1:17" x14ac:dyDescent="0.25">
      <c r="A44" s="29" t="str">
        <f>IF(AND($B44 &lt;&gt; "", COUNT(E44:N44) &gt; 0), INDEX('Pomocné pořadí družstva'!N$7:N$50,$B44), "")</f>
        <v/>
      </c>
      <c r="B44" s="29" t="str">
        <f>IF(ISNUMBER(MATCH(ROW()-6,'Pomocné pořadí družstva'!$Q$7:$Q$50,0)),INDEX('Seznam družstev'!$A$7:$A$50,MATCH(ROW()-6,'Pomocné pořadí družstva'!$Q$7:$Q$50,0),1),"")</f>
        <v/>
      </c>
      <c r="C44" s="29" t="str">
        <f>IF($B44&lt;&gt;"", IF(INDEX('Seznam družstev'!$B$7:$B$50,$B44) = 0, "", UPPER(INDEX('Seznam družstev'!$B$7:$B$50,$B44))),"")</f>
        <v/>
      </c>
      <c r="D44" s="28" t="str">
        <f>IF($B44&lt;&gt;"",TRIM(INDEX('Seznam družstev'!C$7:C$50,$B44)),"")</f>
        <v/>
      </c>
      <c r="E44" s="18" t="str">
        <f>IF($B44&lt;&gt;"", IF(INDEX('Seznam družstev'!D$7:D$50,$B44) &gt; 0, INDEX('Seznam družstev'!D$7:D$50,$B44), ""), "")</f>
        <v/>
      </c>
      <c r="F44" s="18" t="str">
        <f>IF($B44&lt;&gt;"", IF(INDEX('Seznam družstev'!E$7:E$50,$B44) &gt; 0, INDEX('Seznam družstev'!E$7:E$50,$B44), ""), "")</f>
        <v/>
      </c>
      <c r="G44" s="18" t="str">
        <f>IF($B44&lt;&gt;"", IF(INDEX('Seznam družstev'!F$7:F$50,$B44) &gt; 0, INDEX('Seznam družstev'!F$7:F$50,$B44), ""), "")</f>
        <v/>
      </c>
      <c r="H44" s="18" t="str">
        <f>IF($B44&lt;&gt;"", IF(INDEX('Seznam družstev'!G$7:G$50,$B44) &gt; 0, INDEX('Seznam družstev'!G$7:G$50,$B44), ""), "")</f>
        <v/>
      </c>
      <c r="I44" s="18" t="str">
        <f>IF($B44&lt;&gt;"", IF(INDEX('Seznam družstev'!H$7:H$50,$B44) &gt; 0, INDEX('Seznam družstev'!H$7:H$50,$B44), ""), "")</f>
        <v/>
      </c>
      <c r="J44" s="18" t="str">
        <f>IF($B44&lt;&gt;"", IF(INDEX('Seznam družstev'!I$7:I$50,$B44) &gt; 0, INDEX('Seznam družstev'!I$7:I$50,$B44), ""), "")</f>
        <v/>
      </c>
      <c r="K44" s="18" t="str">
        <f>IF($B44&lt;&gt;"", IF(INDEX('Seznam družstev'!J$7:J$50,$B44) &gt; 0, INDEX('Seznam družstev'!J$7:J$50,$B44), ""), "")</f>
        <v/>
      </c>
      <c r="L44" s="18" t="str">
        <f>IF($B44&lt;&gt;"", IF(INDEX('Seznam družstev'!K$7:K$50,$B44) &gt; 0, INDEX('Seznam družstev'!K$7:K$50,$B44), ""), "")</f>
        <v/>
      </c>
      <c r="M44" s="18" t="str">
        <f>IF($B44&lt;&gt;"", IF(INDEX('Seznam družstev'!L$7:L$50,$B44) &gt; 0, INDEX('Seznam družstev'!L$7:L$50,$B44), ""), "")</f>
        <v/>
      </c>
      <c r="N44" s="18" t="str">
        <f>IF($B44&lt;&gt;"", IF(INDEX('Seznam družstev'!M$7:M$50,$B44) &gt; 0, INDEX('Seznam družstev'!M$7:M$50,$B44), ""), "")</f>
        <v/>
      </c>
      <c r="O44" s="18" t="str">
        <f>IF($B44&lt;&gt;"", IF(INDEX('Seznam družstev'!N$7:N$50,$B44) &gt; 0, INDEX('Seznam družstev'!N$7:N$50,$B44), ""), "")</f>
        <v/>
      </c>
      <c r="P44" s="18" t="str">
        <f>IF($B44&lt;&gt;"", IF(INDEX('Seznam družstev'!O$7:O$50,$B44) &gt; 0, INDEX('Seznam družstev'!O$7:O$50,$B44), ""), "")</f>
        <v/>
      </c>
      <c r="Q44" t="str">
        <f>IF($B44&lt;&gt;"", IF(INDEX('Seznam družstev'!S$7:S$50,$B44) &gt; 0, INDEX('Seznam družstev'!S$7:S$50,$B44), ""), "")</f>
        <v/>
      </c>
    </row>
    <row r="45" spans="1:17" x14ac:dyDescent="0.25">
      <c r="A45" s="29" t="str">
        <f>IF(AND($B45 &lt;&gt; "", COUNT(E45:N45) &gt; 0), INDEX('Pomocné pořadí družstva'!N$7:N$50,$B45), "")</f>
        <v/>
      </c>
      <c r="B45" s="29" t="str">
        <f>IF(ISNUMBER(MATCH(ROW()-6,'Pomocné pořadí družstva'!$Q$7:$Q$50,0)),INDEX('Seznam družstev'!$A$7:$A$50,MATCH(ROW()-6,'Pomocné pořadí družstva'!$Q$7:$Q$50,0),1),"")</f>
        <v/>
      </c>
      <c r="C45" s="29" t="str">
        <f>IF($B45&lt;&gt;"", IF(INDEX('Seznam družstev'!$B$7:$B$50,$B45) = 0, "", UPPER(INDEX('Seznam družstev'!$B$7:$B$50,$B45))),"")</f>
        <v/>
      </c>
      <c r="D45" s="28" t="str">
        <f>IF($B45&lt;&gt;"",TRIM(INDEX('Seznam družstev'!C$7:C$50,$B45)),"")</f>
        <v/>
      </c>
      <c r="E45" s="18" t="str">
        <f>IF($B45&lt;&gt;"", IF(INDEX('Seznam družstev'!D$7:D$50,$B45) &gt; 0, INDEX('Seznam družstev'!D$7:D$50,$B45), ""), "")</f>
        <v/>
      </c>
      <c r="F45" s="18" t="str">
        <f>IF($B45&lt;&gt;"", IF(INDEX('Seznam družstev'!E$7:E$50,$B45) &gt; 0, INDEX('Seznam družstev'!E$7:E$50,$B45), ""), "")</f>
        <v/>
      </c>
      <c r="G45" s="18" t="str">
        <f>IF($B45&lt;&gt;"", IF(INDEX('Seznam družstev'!F$7:F$50,$B45) &gt; 0, INDEX('Seznam družstev'!F$7:F$50,$B45), ""), "")</f>
        <v/>
      </c>
      <c r="H45" s="18" t="str">
        <f>IF($B45&lt;&gt;"", IF(INDEX('Seznam družstev'!G$7:G$50,$B45) &gt; 0, INDEX('Seznam družstev'!G$7:G$50,$B45), ""), "")</f>
        <v/>
      </c>
      <c r="I45" s="18" t="str">
        <f>IF($B45&lt;&gt;"", IF(INDEX('Seznam družstev'!H$7:H$50,$B45) &gt; 0, INDEX('Seznam družstev'!H$7:H$50,$B45), ""), "")</f>
        <v/>
      </c>
      <c r="J45" s="18" t="str">
        <f>IF($B45&lt;&gt;"", IF(INDEX('Seznam družstev'!I$7:I$50,$B45) &gt; 0, INDEX('Seznam družstev'!I$7:I$50,$B45), ""), "")</f>
        <v/>
      </c>
      <c r="K45" s="18" t="str">
        <f>IF($B45&lt;&gt;"", IF(INDEX('Seznam družstev'!J$7:J$50,$B45) &gt; 0, INDEX('Seznam družstev'!J$7:J$50,$B45), ""), "")</f>
        <v/>
      </c>
      <c r="L45" s="18" t="str">
        <f>IF($B45&lt;&gt;"", IF(INDEX('Seznam družstev'!K$7:K$50,$B45) &gt; 0, INDEX('Seznam družstev'!K$7:K$50,$B45), ""), "")</f>
        <v/>
      </c>
      <c r="M45" s="18" t="str">
        <f>IF($B45&lt;&gt;"", IF(INDEX('Seznam družstev'!L$7:L$50,$B45) &gt; 0, INDEX('Seznam družstev'!L$7:L$50,$B45), ""), "")</f>
        <v/>
      </c>
      <c r="N45" s="18" t="str">
        <f>IF($B45&lt;&gt;"", IF(INDEX('Seznam družstev'!M$7:M$50,$B45) &gt; 0, INDEX('Seznam družstev'!M$7:M$50,$B45), ""), "")</f>
        <v/>
      </c>
      <c r="O45" s="18" t="str">
        <f>IF($B45&lt;&gt;"", IF(INDEX('Seznam družstev'!N$7:N$50,$B45) &gt; 0, INDEX('Seznam družstev'!N$7:N$50,$B45), ""), "")</f>
        <v/>
      </c>
      <c r="P45" s="18" t="str">
        <f>IF($B45&lt;&gt;"", IF(INDEX('Seznam družstev'!O$7:O$50,$B45) &gt; 0, INDEX('Seznam družstev'!O$7:O$50,$B45), ""), "")</f>
        <v/>
      </c>
      <c r="Q45" t="str">
        <f>IF($B45&lt;&gt;"", IF(INDEX('Seznam družstev'!S$7:S$50,$B45) &gt; 0, INDEX('Seznam družstev'!S$7:S$50,$B45), ""), "")</f>
        <v/>
      </c>
    </row>
    <row r="46" spans="1:17" x14ac:dyDescent="0.25">
      <c r="A46" s="29" t="str">
        <f>IF(AND($B46 &lt;&gt; "", COUNT(E46:N46) &gt; 0), INDEX('Pomocné pořadí družstva'!N$7:N$50,$B46), "")</f>
        <v/>
      </c>
      <c r="B46" s="29" t="str">
        <f>IF(ISNUMBER(MATCH(ROW()-6,'Pomocné pořadí družstva'!$Q$7:$Q$50,0)),INDEX('Seznam družstev'!$A$7:$A$50,MATCH(ROW()-6,'Pomocné pořadí družstva'!$Q$7:$Q$50,0),1),"")</f>
        <v/>
      </c>
      <c r="C46" s="29" t="str">
        <f>IF($B46&lt;&gt;"", IF(INDEX('Seznam družstev'!$B$7:$B$50,$B46) = 0, "", UPPER(INDEX('Seznam družstev'!$B$7:$B$50,$B46))),"")</f>
        <v/>
      </c>
      <c r="D46" s="28" t="str">
        <f>IF($B46&lt;&gt;"",TRIM(INDEX('Seznam družstev'!C$7:C$50,$B46)),"")</f>
        <v/>
      </c>
      <c r="E46" s="18" t="str">
        <f>IF($B46&lt;&gt;"", IF(INDEX('Seznam družstev'!D$7:D$50,$B46) &gt; 0, INDEX('Seznam družstev'!D$7:D$50,$B46), ""), "")</f>
        <v/>
      </c>
      <c r="F46" s="18" t="str">
        <f>IF($B46&lt;&gt;"", IF(INDEX('Seznam družstev'!E$7:E$50,$B46) &gt; 0, INDEX('Seznam družstev'!E$7:E$50,$B46), ""), "")</f>
        <v/>
      </c>
      <c r="G46" s="18" t="str">
        <f>IF($B46&lt;&gt;"", IF(INDEX('Seznam družstev'!F$7:F$50,$B46) &gt; 0, INDEX('Seznam družstev'!F$7:F$50,$B46), ""), "")</f>
        <v/>
      </c>
      <c r="H46" s="18" t="str">
        <f>IF($B46&lt;&gt;"", IF(INDEX('Seznam družstev'!G$7:G$50,$B46) &gt; 0, INDEX('Seznam družstev'!G$7:G$50,$B46), ""), "")</f>
        <v/>
      </c>
      <c r="I46" s="18" t="str">
        <f>IF($B46&lt;&gt;"", IF(INDEX('Seznam družstev'!H$7:H$50,$B46) &gt; 0, INDEX('Seznam družstev'!H$7:H$50,$B46), ""), "")</f>
        <v/>
      </c>
      <c r="J46" s="18" t="str">
        <f>IF($B46&lt;&gt;"", IF(INDEX('Seznam družstev'!I$7:I$50,$B46) &gt; 0, INDEX('Seznam družstev'!I$7:I$50,$B46), ""), "")</f>
        <v/>
      </c>
      <c r="K46" s="18" t="str">
        <f>IF($B46&lt;&gt;"", IF(INDEX('Seznam družstev'!J$7:J$50,$B46) &gt; 0, INDEX('Seznam družstev'!J$7:J$50,$B46), ""), "")</f>
        <v/>
      </c>
      <c r="L46" s="18" t="str">
        <f>IF($B46&lt;&gt;"", IF(INDEX('Seznam družstev'!K$7:K$50,$B46) &gt; 0, INDEX('Seznam družstev'!K$7:K$50,$B46), ""), "")</f>
        <v/>
      </c>
      <c r="M46" s="18" t="str">
        <f>IF($B46&lt;&gt;"", IF(INDEX('Seznam družstev'!L$7:L$50,$B46) &gt; 0, INDEX('Seznam družstev'!L$7:L$50,$B46), ""), "")</f>
        <v/>
      </c>
      <c r="N46" s="18" t="str">
        <f>IF($B46&lt;&gt;"", IF(INDEX('Seznam družstev'!M$7:M$50,$B46) &gt; 0, INDEX('Seznam družstev'!M$7:M$50,$B46), ""), "")</f>
        <v/>
      </c>
      <c r="O46" s="18" t="str">
        <f>IF($B46&lt;&gt;"", IF(INDEX('Seznam družstev'!N$7:N$50,$B46) &gt; 0, INDEX('Seznam družstev'!N$7:N$50,$B46), ""), "")</f>
        <v/>
      </c>
      <c r="P46" s="18" t="str">
        <f>IF($B46&lt;&gt;"", IF(INDEX('Seznam družstev'!O$7:O$50,$B46) &gt; 0, INDEX('Seznam družstev'!O$7:O$50,$B46), ""), "")</f>
        <v/>
      </c>
      <c r="Q46" t="str">
        <f>IF($B46&lt;&gt;"", IF(INDEX('Seznam družstev'!S$7:S$50,$B46) &gt; 0, INDEX('Seznam družstev'!S$7:S$50,$B46), ""), "")</f>
        <v/>
      </c>
    </row>
    <row r="47" spans="1:17" x14ac:dyDescent="0.25">
      <c r="A47" s="29" t="str">
        <f>IF(AND($B47 &lt;&gt; "", COUNT(E47:N47) &gt; 0), INDEX('Pomocné pořadí družstva'!N$7:N$50,$B47), "")</f>
        <v/>
      </c>
      <c r="B47" s="29" t="str">
        <f>IF(ISNUMBER(MATCH(ROW()-6,'Pomocné pořadí družstva'!$Q$7:$Q$50,0)),INDEX('Seznam družstev'!$A$7:$A$50,MATCH(ROW()-6,'Pomocné pořadí družstva'!$Q$7:$Q$50,0),1),"")</f>
        <v/>
      </c>
      <c r="C47" s="29" t="str">
        <f>IF($B47&lt;&gt;"", IF(INDEX('Seznam družstev'!$B$7:$B$50,$B47) = 0, "", UPPER(INDEX('Seznam družstev'!$B$7:$B$50,$B47))),"")</f>
        <v/>
      </c>
      <c r="D47" s="28" t="str">
        <f>IF($B47&lt;&gt;"",TRIM(INDEX('Seznam družstev'!C$7:C$50,$B47)),"")</f>
        <v/>
      </c>
      <c r="E47" s="18" t="str">
        <f>IF($B47&lt;&gt;"", IF(INDEX('Seznam družstev'!D$7:D$50,$B47) &gt; 0, INDEX('Seznam družstev'!D$7:D$50,$B47), ""), "")</f>
        <v/>
      </c>
      <c r="F47" s="18" t="str">
        <f>IF($B47&lt;&gt;"", IF(INDEX('Seznam družstev'!E$7:E$50,$B47) &gt; 0, INDEX('Seznam družstev'!E$7:E$50,$B47), ""), "")</f>
        <v/>
      </c>
      <c r="G47" s="18" t="str">
        <f>IF($B47&lt;&gt;"", IF(INDEX('Seznam družstev'!F$7:F$50,$B47) &gt; 0, INDEX('Seznam družstev'!F$7:F$50,$B47), ""), "")</f>
        <v/>
      </c>
      <c r="H47" s="18" t="str">
        <f>IF($B47&lt;&gt;"", IF(INDEX('Seznam družstev'!G$7:G$50,$B47) &gt; 0, INDEX('Seznam družstev'!G$7:G$50,$B47), ""), "")</f>
        <v/>
      </c>
      <c r="I47" s="18" t="str">
        <f>IF($B47&lt;&gt;"", IF(INDEX('Seznam družstev'!H$7:H$50,$B47) &gt; 0, INDEX('Seznam družstev'!H$7:H$50,$B47), ""), "")</f>
        <v/>
      </c>
      <c r="J47" s="18" t="str">
        <f>IF($B47&lt;&gt;"", IF(INDEX('Seznam družstev'!I$7:I$50,$B47) &gt; 0, INDEX('Seznam družstev'!I$7:I$50,$B47), ""), "")</f>
        <v/>
      </c>
      <c r="K47" s="18" t="str">
        <f>IF($B47&lt;&gt;"", IF(INDEX('Seznam družstev'!J$7:J$50,$B47) &gt; 0, INDEX('Seznam družstev'!J$7:J$50,$B47), ""), "")</f>
        <v/>
      </c>
      <c r="L47" s="18" t="str">
        <f>IF($B47&lt;&gt;"", IF(INDEX('Seznam družstev'!K$7:K$50,$B47) &gt; 0, INDEX('Seznam družstev'!K$7:K$50,$B47), ""), "")</f>
        <v/>
      </c>
      <c r="M47" s="18" t="str">
        <f>IF($B47&lt;&gt;"", IF(INDEX('Seznam družstev'!L$7:L$50,$B47) &gt; 0, INDEX('Seznam družstev'!L$7:L$50,$B47), ""), "")</f>
        <v/>
      </c>
      <c r="N47" s="18" t="str">
        <f>IF($B47&lt;&gt;"", IF(INDEX('Seznam družstev'!M$7:M$50,$B47) &gt; 0, INDEX('Seznam družstev'!M$7:M$50,$B47), ""), "")</f>
        <v/>
      </c>
      <c r="O47" s="18" t="str">
        <f>IF($B47&lt;&gt;"", IF(INDEX('Seznam družstev'!N$7:N$50,$B47) &gt; 0, INDEX('Seznam družstev'!N$7:N$50,$B47), ""), "")</f>
        <v/>
      </c>
      <c r="P47" s="18" t="str">
        <f>IF($B47&lt;&gt;"", IF(INDEX('Seznam družstev'!O$7:O$50,$B47) &gt; 0, INDEX('Seznam družstev'!O$7:O$50,$B47), ""), "")</f>
        <v/>
      </c>
      <c r="Q47" t="str">
        <f>IF($B47&lt;&gt;"", IF(INDEX('Seznam družstev'!S$7:S$50,$B47) &gt; 0, INDEX('Seznam družstev'!S$7:S$50,$B47), ""), "")</f>
        <v/>
      </c>
    </row>
    <row r="48" spans="1:17" x14ac:dyDescent="0.25">
      <c r="A48" s="29" t="str">
        <f>IF(AND($B48 &lt;&gt; "", COUNT(E48:N48) &gt; 0), INDEX('Pomocné pořadí družstva'!N$7:N$50,$B48), "")</f>
        <v/>
      </c>
      <c r="B48" s="29" t="str">
        <f>IF(ISNUMBER(MATCH(ROW()-6,'Pomocné pořadí družstva'!$Q$7:$Q$50,0)),INDEX('Seznam družstev'!$A$7:$A$50,MATCH(ROW()-6,'Pomocné pořadí družstva'!$Q$7:$Q$50,0),1),"")</f>
        <v/>
      </c>
      <c r="C48" s="29" t="str">
        <f>IF($B48&lt;&gt;"", IF(INDEX('Seznam družstev'!$B$7:$B$50,$B48) = 0, "", UPPER(INDEX('Seznam družstev'!$B$7:$B$50,$B48))),"")</f>
        <v/>
      </c>
      <c r="D48" s="28" t="str">
        <f>IF($B48&lt;&gt;"",TRIM(INDEX('Seznam družstev'!C$7:C$50,$B48)),"")</f>
        <v/>
      </c>
      <c r="E48" s="18" t="str">
        <f>IF($B48&lt;&gt;"", IF(INDEX('Seznam družstev'!D$7:D$50,$B48) &gt; 0, INDEX('Seznam družstev'!D$7:D$50,$B48), ""), "")</f>
        <v/>
      </c>
      <c r="F48" s="18" t="str">
        <f>IF($B48&lt;&gt;"", IF(INDEX('Seznam družstev'!E$7:E$50,$B48) &gt; 0, INDEX('Seznam družstev'!E$7:E$50,$B48), ""), "")</f>
        <v/>
      </c>
      <c r="G48" s="18" t="str">
        <f>IF($B48&lt;&gt;"", IF(INDEX('Seznam družstev'!F$7:F$50,$B48) &gt; 0, INDEX('Seznam družstev'!F$7:F$50,$B48), ""), "")</f>
        <v/>
      </c>
      <c r="H48" s="18" t="str">
        <f>IF($B48&lt;&gt;"", IF(INDEX('Seznam družstev'!G$7:G$50,$B48) &gt; 0, INDEX('Seznam družstev'!G$7:G$50,$B48), ""), "")</f>
        <v/>
      </c>
      <c r="I48" s="18" t="str">
        <f>IF($B48&lt;&gt;"", IF(INDEX('Seznam družstev'!H$7:H$50,$B48) &gt; 0, INDEX('Seznam družstev'!H$7:H$50,$B48), ""), "")</f>
        <v/>
      </c>
      <c r="J48" s="18" t="str">
        <f>IF($B48&lt;&gt;"", IF(INDEX('Seznam družstev'!I$7:I$50,$B48) &gt; 0, INDEX('Seznam družstev'!I$7:I$50,$B48), ""), "")</f>
        <v/>
      </c>
      <c r="K48" s="18" t="str">
        <f>IF($B48&lt;&gt;"", IF(INDEX('Seznam družstev'!J$7:J$50,$B48) &gt; 0, INDEX('Seznam družstev'!J$7:J$50,$B48), ""), "")</f>
        <v/>
      </c>
      <c r="L48" s="18" t="str">
        <f>IF($B48&lt;&gt;"", IF(INDEX('Seznam družstev'!K$7:K$50,$B48) &gt; 0, INDEX('Seznam družstev'!K$7:K$50,$B48), ""), "")</f>
        <v/>
      </c>
      <c r="M48" s="18" t="str">
        <f>IF($B48&lt;&gt;"", IF(INDEX('Seznam družstev'!L$7:L$50,$B48) &gt; 0, INDEX('Seznam družstev'!L$7:L$50,$B48), ""), "")</f>
        <v/>
      </c>
      <c r="N48" s="18" t="str">
        <f>IF($B48&lt;&gt;"", IF(INDEX('Seznam družstev'!M$7:M$50,$B48) &gt; 0, INDEX('Seznam družstev'!M$7:M$50,$B48), ""), "")</f>
        <v/>
      </c>
      <c r="O48" s="18" t="str">
        <f>IF($B48&lt;&gt;"", IF(INDEX('Seznam družstev'!N$7:N$50,$B48) &gt; 0, INDEX('Seznam družstev'!N$7:N$50,$B48), ""), "")</f>
        <v/>
      </c>
      <c r="P48" s="18" t="str">
        <f>IF($B48&lt;&gt;"", IF(INDEX('Seznam družstev'!O$7:O$50,$B48) &gt; 0, INDEX('Seznam družstev'!O$7:O$50,$B48), ""), "")</f>
        <v/>
      </c>
      <c r="Q48" t="str">
        <f>IF($B48&lt;&gt;"", IF(INDEX('Seznam družstev'!S$7:S$50,$B48) &gt; 0, INDEX('Seznam družstev'!S$7:S$50,$B48), ""), "")</f>
        <v/>
      </c>
    </row>
    <row r="49" spans="1:17" x14ac:dyDescent="0.25">
      <c r="A49" s="29" t="str">
        <f>IF(AND($B49 &lt;&gt; "", COUNT(E49:N49) &gt; 0), INDEX('Pomocné pořadí družstva'!N$7:N$50,$B49), "")</f>
        <v/>
      </c>
      <c r="B49" s="29" t="str">
        <f>IF(ISNUMBER(MATCH(ROW()-6,'Pomocné pořadí družstva'!$Q$7:$Q$50,0)),INDEX('Seznam družstev'!$A$7:$A$50,MATCH(ROW()-6,'Pomocné pořadí družstva'!$Q$7:$Q$50,0),1),"")</f>
        <v/>
      </c>
      <c r="C49" s="29" t="str">
        <f>IF($B49&lt;&gt;"", IF(INDEX('Seznam družstev'!$B$7:$B$50,$B49) = 0, "", UPPER(INDEX('Seznam družstev'!$B$7:$B$50,$B49))),"")</f>
        <v/>
      </c>
      <c r="D49" s="28" t="str">
        <f>IF($B49&lt;&gt;"",TRIM(INDEX('Seznam družstev'!C$7:C$50,$B49)),"")</f>
        <v/>
      </c>
      <c r="E49" s="18" t="str">
        <f>IF($B49&lt;&gt;"", IF(INDEX('Seznam družstev'!D$7:D$50,$B49) &gt; 0, INDEX('Seznam družstev'!D$7:D$50,$B49), ""), "")</f>
        <v/>
      </c>
      <c r="F49" s="18" t="str">
        <f>IF($B49&lt;&gt;"", IF(INDEX('Seznam družstev'!E$7:E$50,$B49) &gt; 0, INDEX('Seznam družstev'!E$7:E$50,$B49), ""), "")</f>
        <v/>
      </c>
      <c r="G49" s="18" t="str">
        <f>IF($B49&lt;&gt;"", IF(INDEX('Seznam družstev'!F$7:F$50,$B49) &gt; 0, INDEX('Seznam družstev'!F$7:F$50,$B49), ""), "")</f>
        <v/>
      </c>
      <c r="H49" s="18" t="str">
        <f>IF($B49&lt;&gt;"", IF(INDEX('Seznam družstev'!G$7:G$50,$B49) &gt; 0, INDEX('Seznam družstev'!G$7:G$50,$B49), ""), "")</f>
        <v/>
      </c>
      <c r="I49" s="18" t="str">
        <f>IF($B49&lt;&gt;"", IF(INDEX('Seznam družstev'!H$7:H$50,$B49) &gt; 0, INDEX('Seznam družstev'!H$7:H$50,$B49), ""), "")</f>
        <v/>
      </c>
      <c r="J49" s="18" t="str">
        <f>IF($B49&lt;&gt;"", IF(INDEX('Seznam družstev'!I$7:I$50,$B49) &gt; 0, INDEX('Seznam družstev'!I$7:I$50,$B49), ""), "")</f>
        <v/>
      </c>
      <c r="K49" s="18" t="str">
        <f>IF($B49&lt;&gt;"", IF(INDEX('Seznam družstev'!J$7:J$50,$B49) &gt; 0, INDEX('Seznam družstev'!J$7:J$50,$B49), ""), "")</f>
        <v/>
      </c>
      <c r="L49" s="18" t="str">
        <f>IF($B49&lt;&gt;"", IF(INDEX('Seznam družstev'!K$7:K$50,$B49) &gt; 0, INDEX('Seznam družstev'!K$7:K$50,$B49), ""), "")</f>
        <v/>
      </c>
      <c r="M49" s="18" t="str">
        <f>IF($B49&lt;&gt;"", IF(INDEX('Seznam družstev'!L$7:L$50,$B49) &gt; 0, INDEX('Seznam družstev'!L$7:L$50,$B49), ""), "")</f>
        <v/>
      </c>
      <c r="N49" s="18" t="str">
        <f>IF($B49&lt;&gt;"", IF(INDEX('Seznam družstev'!M$7:M$50,$B49) &gt; 0, INDEX('Seznam družstev'!M$7:M$50,$B49), ""), "")</f>
        <v/>
      </c>
      <c r="O49" s="18" t="str">
        <f>IF($B49&lt;&gt;"", IF(INDEX('Seznam družstev'!N$7:N$50,$B49) &gt; 0, INDEX('Seznam družstev'!N$7:N$50,$B49), ""), "")</f>
        <v/>
      </c>
      <c r="P49" s="18" t="str">
        <f>IF($B49&lt;&gt;"", IF(INDEX('Seznam družstev'!O$7:O$50,$B49) &gt; 0, INDEX('Seznam družstev'!O$7:O$50,$B49), ""), "")</f>
        <v/>
      </c>
      <c r="Q49" t="str">
        <f>IF($B49&lt;&gt;"", IF(INDEX('Seznam družstev'!S$7:S$50,$B49) &gt; 0, INDEX('Seznam družstev'!S$7:S$50,$B49), ""), "")</f>
        <v/>
      </c>
    </row>
    <row r="50" spans="1:17" x14ac:dyDescent="0.25">
      <c r="A50" s="29" t="str">
        <f>IF(AND($B50 &lt;&gt; "", COUNT(E50:N50) &gt; 0), INDEX('Pomocné pořadí družstva'!N$7:N$50,$B50), "")</f>
        <v/>
      </c>
      <c r="B50" s="29" t="str">
        <f>IF(ISNUMBER(MATCH(ROW()-6,'Pomocné pořadí družstva'!$Q$7:$Q$50,0)),INDEX('Seznam družstev'!$A$7:$A$50,MATCH(ROW()-6,'Pomocné pořadí družstva'!$Q$7:$Q$50,0),1),"")</f>
        <v/>
      </c>
      <c r="C50" s="29" t="str">
        <f>IF($B50&lt;&gt;"", IF(INDEX('Seznam družstev'!$B$7:$B$50,$B50) = 0, "", UPPER(INDEX('Seznam družstev'!$B$7:$B$50,$B50))),"")</f>
        <v/>
      </c>
      <c r="D50" s="28" t="str">
        <f>IF($B50&lt;&gt;"",TRIM(INDEX('Seznam družstev'!C$7:C$50,$B50)),"")</f>
        <v/>
      </c>
      <c r="E50" s="18" t="str">
        <f>IF($B50&lt;&gt;"", IF(INDEX('Seznam družstev'!D$7:D$50,$B50) &gt; 0, INDEX('Seznam družstev'!D$7:D$50,$B50), ""), "")</f>
        <v/>
      </c>
      <c r="F50" s="18" t="str">
        <f>IF($B50&lt;&gt;"", IF(INDEX('Seznam družstev'!E$7:E$50,$B50) &gt; 0, INDEX('Seznam družstev'!E$7:E$50,$B50), ""), "")</f>
        <v/>
      </c>
      <c r="G50" s="18" t="str">
        <f>IF($B50&lt;&gt;"", IF(INDEX('Seznam družstev'!F$7:F$50,$B50) &gt; 0, INDEX('Seznam družstev'!F$7:F$50,$B50), ""), "")</f>
        <v/>
      </c>
      <c r="H50" s="18" t="str">
        <f>IF($B50&lt;&gt;"", IF(INDEX('Seznam družstev'!G$7:G$50,$B50) &gt; 0, INDEX('Seznam družstev'!G$7:G$50,$B50), ""), "")</f>
        <v/>
      </c>
      <c r="I50" s="18" t="str">
        <f>IF($B50&lt;&gt;"", IF(INDEX('Seznam družstev'!H$7:H$50,$B50) &gt; 0, INDEX('Seznam družstev'!H$7:H$50,$B50), ""), "")</f>
        <v/>
      </c>
      <c r="J50" s="18" t="str">
        <f>IF($B50&lt;&gt;"", IF(INDEX('Seznam družstev'!I$7:I$50,$B50) &gt; 0, INDEX('Seznam družstev'!I$7:I$50,$B50), ""), "")</f>
        <v/>
      </c>
      <c r="K50" s="18" t="str">
        <f>IF($B50&lt;&gt;"", IF(INDEX('Seznam družstev'!J$7:J$50,$B50) &gt; 0, INDEX('Seznam družstev'!J$7:J$50,$B50), ""), "")</f>
        <v/>
      </c>
      <c r="L50" s="18" t="str">
        <f>IF($B50&lt;&gt;"", IF(INDEX('Seznam družstev'!K$7:K$50,$B50) &gt; 0, INDEX('Seznam družstev'!K$7:K$50,$B50), ""), "")</f>
        <v/>
      </c>
      <c r="M50" s="18" t="str">
        <f>IF($B50&lt;&gt;"", IF(INDEX('Seznam družstev'!L$7:L$50,$B50) &gt; 0, INDEX('Seznam družstev'!L$7:L$50,$B50), ""), "")</f>
        <v/>
      </c>
      <c r="N50" s="18" t="str">
        <f>IF($B50&lt;&gt;"", IF(INDEX('Seznam družstev'!M$7:M$50,$B50) &gt; 0, INDEX('Seznam družstev'!M$7:M$50,$B50), ""), "")</f>
        <v/>
      </c>
      <c r="O50" s="18" t="str">
        <f>IF($B50&lt;&gt;"", IF(INDEX('Seznam družstev'!N$7:N$50,$B50) &gt; 0, INDEX('Seznam družstev'!N$7:N$50,$B50), ""), "")</f>
        <v/>
      </c>
      <c r="P50" s="18" t="str">
        <f>IF($B50&lt;&gt;"", IF(INDEX('Seznam družstev'!O$7:O$50,$B50) &gt; 0, INDEX('Seznam družstev'!O$7:O$50,$B50), ""), "")</f>
        <v/>
      </c>
      <c r="Q50" t="str">
        <f>IF($B50&lt;&gt;"", IF(INDEX('Seznam družstev'!S$7:S$50,$B50) &gt; 0, INDEX('Seznam družstev'!S$7:S$50,$B50), ""), "")</f>
        <v/>
      </c>
    </row>
  </sheetData>
  <sheetProtection sheet="1" objects="1" scenarios="1" formatCells="0" formatColumns="0" formatRows="0" autoFilter="0"/>
  <mergeCells count="6">
    <mergeCell ref="A5:D5"/>
    <mergeCell ref="E5:P5"/>
    <mergeCell ref="A1:P1"/>
    <mergeCell ref="A2:P2"/>
    <mergeCell ref="A3:P3"/>
    <mergeCell ref="A4:P4"/>
  </mergeCells>
  <conditionalFormatting sqref="A7:P50">
    <cfRule type="expression" dxfId="15" priority="2">
      <formula>AND($C7&lt;&gt;$C6, $C7 &lt;&gt;"")</formula>
    </cfRule>
  </conditionalFormatting>
  <conditionalFormatting sqref="O7:P50">
    <cfRule type="expression" dxfId="14" priority="1">
      <formula>AND($C7&lt;&gt;$C6, $C7 &lt;&gt;"")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42"/>
  <sheetViews>
    <sheetView workbookViewId="0">
      <selection sqref="A1:Z1"/>
    </sheetView>
  </sheetViews>
  <sheetFormatPr defaultRowHeight="15" x14ac:dyDescent="0.25"/>
  <cols>
    <col min="1" max="25" width="3.28515625" customWidth="1"/>
    <col min="26" max="26" width="6.7109375" customWidth="1"/>
    <col min="28" max="28" width="10.85546875" bestFit="1" customWidth="1"/>
  </cols>
  <sheetData>
    <row r="1" spans="1:26" ht="21" thickBot="1" x14ac:dyDescent="0.35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6" x14ac:dyDescent="0.25">
      <c r="A2" s="109" t="str">
        <f>'Evidence střelců a nástřel'!$A$2 &amp; ", " &amp; 'Evidence střelců a nástřel'!$A$3</f>
        <v xml:space="preserve">Místo, datum …., 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1"/>
      <c r="Z2" s="112"/>
    </row>
    <row r="3" spans="1:26" ht="18" x14ac:dyDescent="0.25">
      <c r="A3" s="113" t="str">
        <f xml:space="preserve"> "Start. č.  " &amp;  IF(OR(F3="", ISNA(MATCH(F3, 'Evidence střelců a nástřel'!$E$7:$E$107,0))), "", MATCH(F3, 'Evidence střelců a nástřel'!$E$7:$E$107,0))</f>
        <v xml:space="preserve">Start. č.  </v>
      </c>
      <c r="B3" s="114"/>
      <c r="C3" s="114"/>
      <c r="D3" s="114"/>
      <c r="E3" s="114"/>
      <c r="F3" s="114" t="str">
        <f>IF(A1&lt;&gt;"", A1, IF(COUNTA('Evidence střelců a nástřel'!$E$7:$E$107) &gt; 0,INDEX('Evidence střelců a nástřel'!$E$7:$E$107,COUNTA('Evidence střelců a nástřel'!$E$7:$E$107)),""))</f>
        <v/>
      </c>
      <c r="G3" s="114"/>
      <c r="H3" s="114"/>
      <c r="I3" s="114"/>
      <c r="J3" s="114"/>
      <c r="K3" s="114"/>
      <c r="L3" s="114"/>
      <c r="M3" s="114"/>
      <c r="N3" s="114"/>
      <c r="O3" s="114"/>
      <c r="P3" s="114" t="str">
        <f>'Evidence střelců a nástřel'!$O$6</f>
        <v>Disc. 10</v>
      </c>
      <c r="Q3" s="114"/>
      <c r="R3" s="114"/>
      <c r="S3" s="114"/>
      <c r="T3" s="114"/>
      <c r="U3" s="114"/>
      <c r="V3" s="114"/>
      <c r="W3" s="114"/>
      <c r="X3" s="114"/>
      <c r="Y3" s="115"/>
      <c r="Z3" s="116"/>
    </row>
    <row r="4" spans="1:26" x14ac:dyDescent="0.25">
      <c r="A4" s="34">
        <v>1</v>
      </c>
      <c r="B4" s="35">
        <v>2</v>
      </c>
      <c r="C4" s="35">
        <v>3</v>
      </c>
      <c r="D4" s="35">
        <v>4</v>
      </c>
      <c r="E4" s="36">
        <v>5</v>
      </c>
      <c r="F4" s="35">
        <v>6</v>
      </c>
      <c r="G4" s="35">
        <v>7</v>
      </c>
      <c r="H4" s="35">
        <v>8</v>
      </c>
      <c r="I4" s="35">
        <v>9</v>
      </c>
      <c r="J4" s="36">
        <v>10</v>
      </c>
      <c r="K4" s="35">
        <v>11</v>
      </c>
      <c r="L4" s="35">
        <v>12</v>
      </c>
      <c r="M4" s="35">
        <v>13</v>
      </c>
      <c r="N4" s="35">
        <v>14</v>
      </c>
      <c r="O4" s="36">
        <v>15</v>
      </c>
      <c r="P4" s="35">
        <v>16</v>
      </c>
      <c r="Q4" s="35">
        <v>17</v>
      </c>
      <c r="R4" s="35">
        <v>18</v>
      </c>
      <c r="S4" s="35">
        <v>19</v>
      </c>
      <c r="T4" s="36">
        <v>20</v>
      </c>
      <c r="U4" s="35">
        <v>21</v>
      </c>
      <c r="V4" s="35">
        <v>22</v>
      </c>
      <c r="W4" s="35">
        <v>23</v>
      </c>
      <c r="X4" s="35">
        <v>24</v>
      </c>
      <c r="Y4" s="37">
        <v>25</v>
      </c>
      <c r="Z4" s="103"/>
    </row>
    <row r="5" spans="1:26" ht="27.95" customHeight="1" thickBot="1" x14ac:dyDescent="0.3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1"/>
      <c r="Z5" s="104"/>
    </row>
    <row r="7" spans="1:26" ht="15.75" thickBo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x14ac:dyDescent="0.25">
      <c r="A8" s="109" t="str">
        <f>$A$2</f>
        <v xml:space="preserve">Místo, datum …., 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1"/>
      <c r="Z8" s="112"/>
    </row>
    <row r="9" spans="1:26" ht="18" x14ac:dyDescent="0.25">
      <c r="A9" s="113" t="str">
        <f>$A$3</f>
        <v xml:space="preserve">Start. č.  </v>
      </c>
      <c r="B9" s="114"/>
      <c r="C9" s="114"/>
      <c r="D9" s="114"/>
      <c r="E9" s="114"/>
      <c r="F9" s="114" t="str">
        <f>$F$3</f>
        <v/>
      </c>
      <c r="G9" s="114"/>
      <c r="H9" s="114"/>
      <c r="I9" s="114"/>
      <c r="J9" s="114"/>
      <c r="K9" s="114"/>
      <c r="L9" s="114"/>
      <c r="M9" s="114"/>
      <c r="N9" s="114"/>
      <c r="O9" s="114"/>
      <c r="P9" s="114" t="str">
        <f>'Evidence střelců a nástřel'!$N$6</f>
        <v>Disc. 9</v>
      </c>
      <c r="Q9" s="114"/>
      <c r="R9" s="114"/>
      <c r="S9" s="114"/>
      <c r="T9" s="114"/>
      <c r="U9" s="114"/>
      <c r="V9" s="114"/>
      <c r="W9" s="114"/>
      <c r="X9" s="114"/>
      <c r="Y9" s="115"/>
      <c r="Z9" s="116"/>
    </row>
    <row r="10" spans="1:26" x14ac:dyDescent="0.25">
      <c r="A10" s="34">
        <v>1</v>
      </c>
      <c r="B10" s="35">
        <v>2</v>
      </c>
      <c r="C10" s="35">
        <v>3</v>
      </c>
      <c r="D10" s="35">
        <v>4</v>
      </c>
      <c r="E10" s="36">
        <v>5</v>
      </c>
      <c r="F10" s="35">
        <v>6</v>
      </c>
      <c r="G10" s="35">
        <v>7</v>
      </c>
      <c r="H10" s="35">
        <v>8</v>
      </c>
      <c r="I10" s="35">
        <v>9</v>
      </c>
      <c r="J10" s="36">
        <v>10</v>
      </c>
      <c r="K10" s="35">
        <v>11</v>
      </c>
      <c r="L10" s="35">
        <v>12</v>
      </c>
      <c r="M10" s="35">
        <v>13</v>
      </c>
      <c r="N10" s="35">
        <v>14</v>
      </c>
      <c r="O10" s="36">
        <v>15</v>
      </c>
      <c r="P10" s="35">
        <v>16</v>
      </c>
      <c r="Q10" s="35">
        <v>17</v>
      </c>
      <c r="R10" s="35">
        <v>18</v>
      </c>
      <c r="S10" s="35">
        <v>19</v>
      </c>
      <c r="T10" s="36">
        <v>20</v>
      </c>
      <c r="U10" s="35">
        <v>21</v>
      </c>
      <c r="V10" s="35">
        <v>22</v>
      </c>
      <c r="W10" s="35">
        <v>23</v>
      </c>
      <c r="X10" s="35">
        <v>24</v>
      </c>
      <c r="Y10" s="37">
        <v>25</v>
      </c>
      <c r="Z10" s="103"/>
    </row>
    <row r="11" spans="1:26" ht="27.95" customHeight="1" thickBot="1" x14ac:dyDescent="0.3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1"/>
      <c r="Z11" s="104"/>
    </row>
    <row r="13" spans="1:26" ht="15.75" thickBot="1" x14ac:dyDescent="0.3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x14ac:dyDescent="0.25">
      <c r="A14" s="109" t="str">
        <f>$A$2</f>
        <v xml:space="preserve">Místo, datum …., 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1"/>
      <c r="Z14" s="112"/>
    </row>
    <row r="15" spans="1:26" ht="18" x14ac:dyDescent="0.25">
      <c r="A15" s="113" t="str">
        <f>$A$3</f>
        <v xml:space="preserve">Start. č.  </v>
      </c>
      <c r="B15" s="114"/>
      <c r="C15" s="114"/>
      <c r="D15" s="114"/>
      <c r="E15" s="114"/>
      <c r="F15" s="114" t="str">
        <f>$F$3</f>
        <v/>
      </c>
      <c r="G15" s="114"/>
      <c r="H15" s="114"/>
      <c r="I15" s="114"/>
      <c r="J15" s="114"/>
      <c r="K15" s="114"/>
      <c r="L15" s="114"/>
      <c r="M15" s="114"/>
      <c r="N15" s="114"/>
      <c r="O15" s="114"/>
      <c r="P15" s="114" t="str">
        <f>'Evidence střelců a nástřel'!$M$6</f>
        <v>Disc. 8</v>
      </c>
      <c r="Q15" s="114"/>
      <c r="R15" s="114"/>
      <c r="S15" s="114"/>
      <c r="T15" s="114"/>
      <c r="U15" s="114"/>
      <c r="V15" s="114"/>
      <c r="W15" s="114"/>
      <c r="X15" s="114"/>
      <c r="Y15" s="115"/>
      <c r="Z15" s="116"/>
    </row>
    <row r="16" spans="1:26" x14ac:dyDescent="0.25">
      <c r="A16" s="34">
        <v>1</v>
      </c>
      <c r="B16" s="35">
        <v>2</v>
      </c>
      <c r="C16" s="35">
        <v>3</v>
      </c>
      <c r="D16" s="35">
        <v>4</v>
      </c>
      <c r="E16" s="36">
        <v>5</v>
      </c>
      <c r="F16" s="35">
        <v>6</v>
      </c>
      <c r="G16" s="35">
        <v>7</v>
      </c>
      <c r="H16" s="35">
        <v>8</v>
      </c>
      <c r="I16" s="35">
        <v>9</v>
      </c>
      <c r="J16" s="36">
        <v>10</v>
      </c>
      <c r="K16" s="35">
        <v>11</v>
      </c>
      <c r="L16" s="35">
        <v>12</v>
      </c>
      <c r="M16" s="35">
        <v>13</v>
      </c>
      <c r="N16" s="35">
        <v>14</v>
      </c>
      <c r="O16" s="36">
        <v>15</v>
      </c>
      <c r="P16" s="35">
        <v>16</v>
      </c>
      <c r="Q16" s="35">
        <v>17</v>
      </c>
      <c r="R16" s="35">
        <v>18</v>
      </c>
      <c r="S16" s="35">
        <v>19</v>
      </c>
      <c r="T16" s="36">
        <v>20</v>
      </c>
      <c r="U16" s="35">
        <v>21</v>
      </c>
      <c r="V16" s="35">
        <v>22</v>
      </c>
      <c r="W16" s="35">
        <v>23</v>
      </c>
      <c r="X16" s="35">
        <v>24</v>
      </c>
      <c r="Y16" s="37">
        <v>25</v>
      </c>
      <c r="Z16" s="103"/>
    </row>
    <row r="17" spans="1:26" ht="27.95" customHeight="1" thickBot="1" x14ac:dyDescent="0.3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1"/>
      <c r="Z17" s="104"/>
    </row>
    <row r="19" spans="1:26" ht="15.75" thickBot="1" x14ac:dyDescent="0.3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x14ac:dyDescent="0.25">
      <c r="A20" s="109" t="str">
        <f>$A$2</f>
        <v xml:space="preserve">Místo, datum …., 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1"/>
      <c r="Z20" s="112"/>
    </row>
    <row r="21" spans="1:26" ht="18" x14ac:dyDescent="0.25">
      <c r="A21" s="113" t="str">
        <f>$A$3</f>
        <v xml:space="preserve">Start. č.  </v>
      </c>
      <c r="B21" s="114"/>
      <c r="C21" s="114"/>
      <c r="D21" s="114"/>
      <c r="E21" s="114"/>
      <c r="F21" s="114" t="str">
        <f>$F$3</f>
        <v/>
      </c>
      <c r="G21" s="114"/>
      <c r="H21" s="114"/>
      <c r="I21" s="114"/>
      <c r="J21" s="114"/>
      <c r="K21" s="114"/>
      <c r="L21" s="114"/>
      <c r="M21" s="114"/>
      <c r="N21" s="114"/>
      <c r="O21" s="114"/>
      <c r="P21" s="114" t="str">
        <f>'Evidence střelců a nástřel'!$L$6</f>
        <v>Disc. 7</v>
      </c>
      <c r="Q21" s="114"/>
      <c r="R21" s="114"/>
      <c r="S21" s="114"/>
      <c r="T21" s="114"/>
      <c r="U21" s="114"/>
      <c r="V21" s="114"/>
      <c r="W21" s="114"/>
      <c r="X21" s="114"/>
      <c r="Y21" s="115"/>
      <c r="Z21" s="116"/>
    </row>
    <row r="22" spans="1:26" x14ac:dyDescent="0.25">
      <c r="A22" s="34">
        <v>1</v>
      </c>
      <c r="B22" s="35">
        <v>2</v>
      </c>
      <c r="C22" s="35">
        <v>3</v>
      </c>
      <c r="D22" s="35">
        <v>4</v>
      </c>
      <c r="E22" s="36">
        <v>5</v>
      </c>
      <c r="F22" s="35">
        <v>6</v>
      </c>
      <c r="G22" s="35">
        <v>7</v>
      </c>
      <c r="H22" s="35">
        <v>8</v>
      </c>
      <c r="I22" s="35">
        <v>9</v>
      </c>
      <c r="J22" s="36">
        <v>10</v>
      </c>
      <c r="K22" s="35">
        <v>11</v>
      </c>
      <c r="L22" s="35">
        <v>12</v>
      </c>
      <c r="M22" s="35">
        <v>13</v>
      </c>
      <c r="N22" s="35">
        <v>14</v>
      </c>
      <c r="O22" s="36">
        <v>15</v>
      </c>
      <c r="P22" s="35">
        <v>16</v>
      </c>
      <c r="Q22" s="35">
        <v>17</v>
      </c>
      <c r="R22" s="35">
        <v>18</v>
      </c>
      <c r="S22" s="35">
        <v>19</v>
      </c>
      <c r="T22" s="36">
        <v>20</v>
      </c>
      <c r="U22" s="35">
        <v>21</v>
      </c>
      <c r="V22" s="35">
        <v>22</v>
      </c>
      <c r="W22" s="35">
        <v>23</v>
      </c>
      <c r="X22" s="35">
        <v>24</v>
      </c>
      <c r="Y22" s="37">
        <v>25</v>
      </c>
      <c r="Z22" s="103"/>
    </row>
    <row r="23" spans="1:26" ht="27.95" customHeight="1" thickBot="1" x14ac:dyDescent="0.3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1"/>
      <c r="Z23" s="104"/>
    </row>
    <row r="25" spans="1:26" ht="15.75" thickBot="1" x14ac:dyDescent="0.3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x14ac:dyDescent="0.25">
      <c r="A26" s="118" t="str">
        <f>$A$2</f>
        <v xml:space="preserve">Místo, datum …., 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20"/>
    </row>
    <row r="27" spans="1:26" ht="18" x14ac:dyDescent="0.25">
      <c r="A27" s="113" t="str">
        <f>$A$3</f>
        <v xml:space="preserve">Start. č.  </v>
      </c>
      <c r="B27" s="114"/>
      <c r="C27" s="114"/>
      <c r="D27" s="114"/>
      <c r="E27" s="114"/>
      <c r="F27" s="114" t="str">
        <f>$F$3</f>
        <v/>
      </c>
      <c r="G27" s="114"/>
      <c r="H27" s="114"/>
      <c r="I27" s="114"/>
      <c r="J27" s="114"/>
      <c r="K27" s="114"/>
      <c r="L27" s="114"/>
      <c r="M27" s="114"/>
      <c r="N27" s="114"/>
      <c r="O27" s="114"/>
      <c r="P27" s="114" t="str">
        <f>'Evidence střelců a nástřel'!$K$6</f>
        <v>Disc. 6</v>
      </c>
      <c r="Q27" s="114"/>
      <c r="R27" s="114"/>
      <c r="S27" s="114"/>
      <c r="T27" s="114"/>
      <c r="U27" s="114"/>
      <c r="V27" s="114"/>
      <c r="W27" s="114"/>
      <c r="X27" s="114"/>
      <c r="Y27" s="115"/>
      <c r="Z27" s="116"/>
    </row>
    <row r="28" spans="1:26" x14ac:dyDescent="0.25">
      <c r="A28" s="34">
        <v>1</v>
      </c>
      <c r="B28" s="35">
        <v>2</v>
      </c>
      <c r="C28" s="35">
        <v>3</v>
      </c>
      <c r="D28" s="35">
        <v>4</v>
      </c>
      <c r="E28" s="36">
        <v>5</v>
      </c>
      <c r="F28" s="35">
        <v>6</v>
      </c>
      <c r="G28" s="35">
        <v>7</v>
      </c>
      <c r="H28" s="35">
        <v>8</v>
      </c>
      <c r="I28" s="35">
        <v>9</v>
      </c>
      <c r="J28" s="36">
        <v>10</v>
      </c>
      <c r="K28" s="35">
        <v>11</v>
      </c>
      <c r="L28" s="35">
        <v>12</v>
      </c>
      <c r="M28" s="35">
        <v>13</v>
      </c>
      <c r="N28" s="35">
        <v>14</v>
      </c>
      <c r="O28" s="36">
        <v>15</v>
      </c>
      <c r="P28" s="35">
        <v>16</v>
      </c>
      <c r="Q28" s="35">
        <v>17</v>
      </c>
      <c r="R28" s="35">
        <v>18</v>
      </c>
      <c r="S28" s="35">
        <v>19</v>
      </c>
      <c r="T28" s="36">
        <v>20</v>
      </c>
      <c r="U28" s="35">
        <v>21</v>
      </c>
      <c r="V28" s="35">
        <v>22</v>
      </c>
      <c r="W28" s="35">
        <v>23</v>
      </c>
      <c r="X28" s="35">
        <v>24</v>
      </c>
      <c r="Y28" s="37">
        <v>25</v>
      </c>
      <c r="Z28" s="103"/>
    </row>
    <row r="29" spans="1:26" ht="27.95" customHeight="1" thickBot="1" x14ac:dyDescent="0.3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1"/>
      <c r="Z29" s="104"/>
    </row>
    <row r="31" spans="1:26" ht="15.75" thickBot="1" x14ac:dyDescent="0.3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x14ac:dyDescent="0.25">
      <c r="A32" s="109" t="str">
        <f>$A$2</f>
        <v xml:space="preserve">Místo, datum …., 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1"/>
      <c r="Z32" s="112"/>
    </row>
    <row r="33" spans="1:26" ht="18" x14ac:dyDescent="0.25">
      <c r="A33" s="113" t="str">
        <f>$A$3</f>
        <v xml:space="preserve">Start. č.  </v>
      </c>
      <c r="B33" s="114"/>
      <c r="C33" s="114"/>
      <c r="D33" s="114"/>
      <c r="E33" s="114"/>
      <c r="F33" s="114" t="str">
        <f>$F$3</f>
        <v/>
      </c>
      <c r="G33" s="114"/>
      <c r="H33" s="114"/>
      <c r="I33" s="114"/>
      <c r="J33" s="114"/>
      <c r="K33" s="114"/>
      <c r="L33" s="114"/>
      <c r="M33" s="114"/>
      <c r="N33" s="114"/>
      <c r="O33" s="114"/>
      <c r="P33" s="114" t="str">
        <f>'Evidence střelců a nástřel'!$J$6</f>
        <v>Disc. 5</v>
      </c>
      <c r="Q33" s="114"/>
      <c r="R33" s="114"/>
      <c r="S33" s="114"/>
      <c r="T33" s="114"/>
      <c r="U33" s="114"/>
      <c r="V33" s="114"/>
      <c r="W33" s="114"/>
      <c r="X33" s="114"/>
      <c r="Y33" s="115"/>
      <c r="Z33" s="116"/>
    </row>
    <row r="34" spans="1:26" x14ac:dyDescent="0.25">
      <c r="A34" s="34">
        <v>1</v>
      </c>
      <c r="B34" s="35">
        <v>2</v>
      </c>
      <c r="C34" s="35">
        <v>3</v>
      </c>
      <c r="D34" s="35">
        <v>4</v>
      </c>
      <c r="E34" s="36">
        <v>5</v>
      </c>
      <c r="F34" s="35">
        <v>6</v>
      </c>
      <c r="G34" s="35">
        <v>7</v>
      </c>
      <c r="H34" s="35">
        <v>8</v>
      </c>
      <c r="I34" s="35">
        <v>9</v>
      </c>
      <c r="J34" s="36">
        <v>10</v>
      </c>
      <c r="K34" s="35">
        <v>11</v>
      </c>
      <c r="L34" s="35">
        <v>12</v>
      </c>
      <c r="M34" s="35">
        <v>13</v>
      </c>
      <c r="N34" s="35">
        <v>14</v>
      </c>
      <c r="O34" s="36">
        <v>15</v>
      </c>
      <c r="P34" s="35">
        <v>16</v>
      </c>
      <c r="Q34" s="35">
        <v>17</v>
      </c>
      <c r="R34" s="35">
        <v>18</v>
      </c>
      <c r="S34" s="35">
        <v>19</v>
      </c>
      <c r="T34" s="36">
        <v>20</v>
      </c>
      <c r="U34" s="35">
        <v>21</v>
      </c>
      <c r="V34" s="35">
        <v>22</v>
      </c>
      <c r="W34" s="35">
        <v>23</v>
      </c>
      <c r="X34" s="35">
        <v>24</v>
      </c>
      <c r="Y34" s="37">
        <v>25</v>
      </c>
      <c r="Z34" s="103"/>
    </row>
    <row r="35" spans="1:26" ht="27.95" customHeight="1" thickBot="1" x14ac:dyDescent="0.3">
      <c r="A35" s="39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1"/>
      <c r="Z35" s="104"/>
    </row>
    <row r="37" spans="1:26" ht="15.75" thickBot="1" x14ac:dyDescent="0.3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x14ac:dyDescent="0.25">
      <c r="A38" s="109" t="str">
        <f>$A$2</f>
        <v xml:space="preserve">Místo, datum …., 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1"/>
      <c r="Z38" s="112"/>
    </row>
    <row r="39" spans="1:26" ht="18" x14ac:dyDescent="0.25">
      <c r="A39" s="113" t="str">
        <f>$A$3</f>
        <v xml:space="preserve">Start. č.  </v>
      </c>
      <c r="B39" s="114"/>
      <c r="C39" s="114"/>
      <c r="D39" s="114"/>
      <c r="E39" s="114"/>
      <c r="F39" s="114" t="str">
        <f>$F$3</f>
        <v/>
      </c>
      <c r="G39" s="114"/>
      <c r="H39" s="114"/>
      <c r="I39" s="114"/>
      <c r="J39" s="114"/>
      <c r="K39" s="114"/>
      <c r="L39" s="114"/>
      <c r="M39" s="114"/>
      <c r="N39" s="114"/>
      <c r="O39" s="114"/>
      <c r="P39" s="114" t="str">
        <f>'Evidence střelců a nástřel'!$I$6</f>
        <v>Disc. 4</v>
      </c>
      <c r="Q39" s="114"/>
      <c r="R39" s="114"/>
      <c r="S39" s="114"/>
      <c r="T39" s="114"/>
      <c r="U39" s="114"/>
      <c r="V39" s="114"/>
      <c r="W39" s="114"/>
      <c r="X39" s="114"/>
      <c r="Y39" s="115"/>
      <c r="Z39" s="116"/>
    </row>
    <row r="40" spans="1:26" x14ac:dyDescent="0.25">
      <c r="A40" s="34">
        <v>1</v>
      </c>
      <c r="B40" s="35">
        <v>2</v>
      </c>
      <c r="C40" s="35">
        <v>3</v>
      </c>
      <c r="D40" s="35">
        <v>4</v>
      </c>
      <c r="E40" s="36">
        <v>5</v>
      </c>
      <c r="F40" s="35">
        <v>6</v>
      </c>
      <c r="G40" s="35">
        <v>7</v>
      </c>
      <c r="H40" s="35">
        <v>8</v>
      </c>
      <c r="I40" s="35">
        <v>9</v>
      </c>
      <c r="J40" s="36">
        <v>10</v>
      </c>
      <c r="K40" s="35">
        <v>11</v>
      </c>
      <c r="L40" s="35">
        <v>12</v>
      </c>
      <c r="M40" s="35">
        <v>13</v>
      </c>
      <c r="N40" s="35">
        <v>14</v>
      </c>
      <c r="O40" s="36">
        <v>15</v>
      </c>
      <c r="P40" s="35">
        <v>16</v>
      </c>
      <c r="Q40" s="35">
        <v>17</v>
      </c>
      <c r="R40" s="35">
        <v>18</v>
      </c>
      <c r="S40" s="35">
        <v>19</v>
      </c>
      <c r="T40" s="36">
        <v>20</v>
      </c>
      <c r="U40" s="35">
        <v>21</v>
      </c>
      <c r="V40" s="35">
        <v>22</v>
      </c>
      <c r="W40" s="35">
        <v>23</v>
      </c>
      <c r="X40" s="35">
        <v>24</v>
      </c>
      <c r="Y40" s="37">
        <v>25</v>
      </c>
      <c r="Z40" s="103"/>
    </row>
    <row r="41" spans="1:26" ht="27.95" customHeight="1" thickBot="1" x14ac:dyDescent="0.3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1"/>
      <c r="Z41" s="104"/>
    </row>
    <row r="43" spans="1:26" ht="15.75" thickBot="1" x14ac:dyDescent="0.3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x14ac:dyDescent="0.25">
      <c r="A44" s="109" t="str">
        <f>$A$2</f>
        <v xml:space="preserve">Místo, datum …., 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1"/>
      <c r="Z44" s="112"/>
    </row>
    <row r="45" spans="1:26" ht="18" x14ac:dyDescent="0.25">
      <c r="A45" s="113" t="str">
        <f>$A$3</f>
        <v xml:space="preserve">Start. č.  </v>
      </c>
      <c r="B45" s="114"/>
      <c r="C45" s="114"/>
      <c r="D45" s="114"/>
      <c r="E45" s="114"/>
      <c r="F45" s="114" t="str">
        <f>$F$3</f>
        <v/>
      </c>
      <c r="G45" s="114"/>
      <c r="H45" s="114"/>
      <c r="I45" s="114"/>
      <c r="J45" s="114"/>
      <c r="K45" s="114"/>
      <c r="L45" s="114"/>
      <c r="M45" s="114"/>
      <c r="N45" s="114"/>
      <c r="O45" s="114"/>
      <c r="P45" s="114" t="str">
        <f>'Evidence střelců a nástřel'!$H$6</f>
        <v>Disc. 3</v>
      </c>
      <c r="Q45" s="114"/>
      <c r="R45" s="114"/>
      <c r="S45" s="114"/>
      <c r="T45" s="114"/>
      <c r="U45" s="114"/>
      <c r="V45" s="114"/>
      <c r="W45" s="114"/>
      <c r="X45" s="114"/>
      <c r="Y45" s="115"/>
      <c r="Z45" s="116"/>
    </row>
    <row r="46" spans="1:26" x14ac:dyDescent="0.25">
      <c r="A46" s="34">
        <v>1</v>
      </c>
      <c r="B46" s="35">
        <v>2</v>
      </c>
      <c r="C46" s="35">
        <v>3</v>
      </c>
      <c r="D46" s="35">
        <v>4</v>
      </c>
      <c r="E46" s="36">
        <v>5</v>
      </c>
      <c r="F46" s="35">
        <v>6</v>
      </c>
      <c r="G46" s="35">
        <v>7</v>
      </c>
      <c r="H46" s="35">
        <v>8</v>
      </c>
      <c r="I46" s="35">
        <v>9</v>
      </c>
      <c r="J46" s="36">
        <v>10</v>
      </c>
      <c r="K46" s="35">
        <v>11</v>
      </c>
      <c r="L46" s="35">
        <v>12</v>
      </c>
      <c r="M46" s="35">
        <v>13</v>
      </c>
      <c r="N46" s="35">
        <v>14</v>
      </c>
      <c r="O46" s="36">
        <v>15</v>
      </c>
      <c r="P46" s="35">
        <v>16</v>
      </c>
      <c r="Q46" s="35">
        <v>17</v>
      </c>
      <c r="R46" s="35">
        <v>18</v>
      </c>
      <c r="S46" s="35">
        <v>19</v>
      </c>
      <c r="T46" s="36">
        <v>20</v>
      </c>
      <c r="U46" s="35">
        <v>21</v>
      </c>
      <c r="V46" s="35">
        <v>22</v>
      </c>
      <c r="W46" s="35">
        <v>23</v>
      </c>
      <c r="X46" s="35">
        <v>24</v>
      </c>
      <c r="Y46" s="37">
        <v>25</v>
      </c>
      <c r="Z46" s="103"/>
    </row>
    <row r="47" spans="1:26" ht="27.95" customHeight="1" thickBot="1" x14ac:dyDescent="0.3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1"/>
      <c r="Z47" s="104"/>
    </row>
    <row r="49" spans="1:26" ht="15.75" thickBot="1" x14ac:dyDescent="0.3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x14ac:dyDescent="0.25">
      <c r="A50" s="109" t="str">
        <f>$A$2</f>
        <v xml:space="preserve">Místo, datum …., 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1"/>
      <c r="Z50" s="112"/>
    </row>
    <row r="51" spans="1:26" ht="18" x14ac:dyDescent="0.25">
      <c r="A51" s="113" t="str">
        <f>$A$3</f>
        <v xml:space="preserve">Start. č.  </v>
      </c>
      <c r="B51" s="114"/>
      <c r="C51" s="114"/>
      <c r="D51" s="114"/>
      <c r="E51" s="114"/>
      <c r="F51" s="114" t="str">
        <f>$F$3</f>
        <v/>
      </c>
      <c r="G51" s="114"/>
      <c r="H51" s="114"/>
      <c r="I51" s="114"/>
      <c r="J51" s="114"/>
      <c r="K51" s="114"/>
      <c r="L51" s="114"/>
      <c r="M51" s="114"/>
      <c r="N51" s="114"/>
      <c r="O51" s="114"/>
      <c r="P51" s="114" t="str">
        <f>'Evidence střelců a nástřel'!$G$6</f>
        <v>Disc. 2</v>
      </c>
      <c r="Q51" s="114"/>
      <c r="R51" s="114"/>
      <c r="S51" s="114"/>
      <c r="T51" s="114"/>
      <c r="U51" s="114"/>
      <c r="V51" s="114"/>
      <c r="W51" s="114"/>
      <c r="X51" s="114"/>
      <c r="Y51" s="115"/>
      <c r="Z51" s="116"/>
    </row>
    <row r="52" spans="1:26" x14ac:dyDescent="0.25">
      <c r="A52" s="34">
        <v>1</v>
      </c>
      <c r="B52" s="35">
        <v>2</v>
      </c>
      <c r="C52" s="35">
        <v>3</v>
      </c>
      <c r="D52" s="35">
        <v>4</v>
      </c>
      <c r="E52" s="36">
        <v>5</v>
      </c>
      <c r="F52" s="35">
        <v>6</v>
      </c>
      <c r="G52" s="35">
        <v>7</v>
      </c>
      <c r="H52" s="35">
        <v>8</v>
      </c>
      <c r="I52" s="35">
        <v>9</v>
      </c>
      <c r="J52" s="36">
        <v>10</v>
      </c>
      <c r="K52" s="35">
        <v>11</v>
      </c>
      <c r="L52" s="35">
        <v>12</v>
      </c>
      <c r="M52" s="35">
        <v>13</v>
      </c>
      <c r="N52" s="35">
        <v>14</v>
      </c>
      <c r="O52" s="36">
        <v>15</v>
      </c>
      <c r="P52" s="35">
        <v>16</v>
      </c>
      <c r="Q52" s="35">
        <v>17</v>
      </c>
      <c r="R52" s="35">
        <v>18</v>
      </c>
      <c r="S52" s="35">
        <v>19</v>
      </c>
      <c r="T52" s="36">
        <v>20</v>
      </c>
      <c r="U52" s="35">
        <v>21</v>
      </c>
      <c r="V52" s="35">
        <v>22</v>
      </c>
      <c r="W52" s="35">
        <v>23</v>
      </c>
      <c r="X52" s="35">
        <v>24</v>
      </c>
      <c r="Y52" s="37">
        <v>25</v>
      </c>
      <c r="Z52" s="103"/>
    </row>
    <row r="53" spans="1:26" ht="27.95" customHeight="1" thickBot="1" x14ac:dyDescent="0.3">
      <c r="A53" s="3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1"/>
      <c r="Z53" s="104"/>
    </row>
    <row r="55" spans="1:26" ht="15.75" thickBot="1" x14ac:dyDescent="0.3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x14ac:dyDescent="0.25">
      <c r="A56" s="109" t="str">
        <f>$A$2</f>
        <v xml:space="preserve">Místo, datum …., 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1"/>
      <c r="Z56" s="112"/>
    </row>
    <row r="57" spans="1:26" ht="18" x14ac:dyDescent="0.25">
      <c r="A57" s="113" t="str">
        <f>$A$3</f>
        <v xml:space="preserve">Start. č.  </v>
      </c>
      <c r="B57" s="114"/>
      <c r="C57" s="114"/>
      <c r="D57" s="114"/>
      <c r="E57" s="114"/>
      <c r="F57" s="114" t="str">
        <f>$F$3</f>
        <v/>
      </c>
      <c r="G57" s="114"/>
      <c r="H57" s="114"/>
      <c r="I57" s="114"/>
      <c r="J57" s="114"/>
      <c r="K57" s="114"/>
      <c r="L57" s="114"/>
      <c r="M57" s="114"/>
      <c r="N57" s="114"/>
      <c r="O57" s="114"/>
      <c r="P57" s="114" t="str">
        <f>'Evidence střelců a nástřel'!$F$6</f>
        <v>Disc. 1</v>
      </c>
      <c r="Q57" s="114"/>
      <c r="R57" s="114"/>
      <c r="S57" s="114"/>
      <c r="T57" s="114"/>
      <c r="U57" s="114"/>
      <c r="V57" s="114"/>
      <c r="W57" s="114"/>
      <c r="X57" s="114"/>
      <c r="Y57" s="115"/>
      <c r="Z57" s="116"/>
    </row>
    <row r="58" spans="1:26" x14ac:dyDescent="0.25">
      <c r="A58" s="34">
        <v>1</v>
      </c>
      <c r="B58" s="35">
        <v>2</v>
      </c>
      <c r="C58" s="35">
        <v>3</v>
      </c>
      <c r="D58" s="35">
        <v>4</v>
      </c>
      <c r="E58" s="36">
        <v>5</v>
      </c>
      <c r="F58" s="35">
        <v>6</v>
      </c>
      <c r="G58" s="35">
        <v>7</v>
      </c>
      <c r="H58" s="35">
        <v>8</v>
      </c>
      <c r="I58" s="35">
        <v>9</v>
      </c>
      <c r="J58" s="36">
        <v>10</v>
      </c>
      <c r="K58" s="35">
        <v>11</v>
      </c>
      <c r="L58" s="35">
        <v>12</v>
      </c>
      <c r="M58" s="35">
        <v>13</v>
      </c>
      <c r="N58" s="35">
        <v>14</v>
      </c>
      <c r="O58" s="36">
        <v>15</v>
      </c>
      <c r="P58" s="35">
        <v>16</v>
      </c>
      <c r="Q58" s="35">
        <v>17</v>
      </c>
      <c r="R58" s="35">
        <v>18</v>
      </c>
      <c r="S58" s="35">
        <v>19</v>
      </c>
      <c r="T58" s="36">
        <v>20</v>
      </c>
      <c r="U58" s="35">
        <v>21</v>
      </c>
      <c r="V58" s="35">
        <v>22</v>
      </c>
      <c r="W58" s="35">
        <v>23</v>
      </c>
      <c r="X58" s="35">
        <v>24</v>
      </c>
      <c r="Y58" s="37">
        <v>25</v>
      </c>
      <c r="Z58" s="103"/>
    </row>
    <row r="59" spans="1:26" ht="27.95" customHeight="1" thickBot="1" x14ac:dyDescent="0.3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1"/>
      <c r="Z59" s="104"/>
    </row>
    <row r="62" spans="1:26" ht="15.75" thickBot="1" x14ac:dyDescent="0.3"/>
    <row r="63" spans="1:26" ht="21" thickBot="1" x14ac:dyDescent="0.35">
      <c r="A63" s="77" t="s">
        <v>122</v>
      </c>
      <c r="B63" s="77"/>
      <c r="C63" s="77"/>
      <c r="D63" s="77"/>
      <c r="E63" s="77"/>
      <c r="F63" s="77"/>
      <c r="G63" s="77"/>
      <c r="H63" s="77"/>
      <c r="I63" s="81"/>
      <c r="J63" s="105">
        <v>1</v>
      </c>
      <c r="K63" s="106"/>
      <c r="L63" s="107"/>
      <c r="M63" s="108" t="s">
        <v>123</v>
      </c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5"/>
      <c r="Z63" s="107"/>
    </row>
    <row r="64" spans="1:26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x14ac:dyDescent="0.25">
      <c r="A65" s="127" t="str">
        <f>$A$2</f>
        <v xml:space="preserve">Místo, datum …., </v>
      </c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8"/>
      <c r="Z65" s="127"/>
    </row>
    <row r="66" spans="1:26" ht="20.25" x14ac:dyDescent="0.25">
      <c r="A66" s="129" t="str">
        <f xml:space="preserve"> "Runda  č. " &amp; IF(Y63="",IF(ISNA(MATCH(J63,'Evidence střelců a nástřel'!$B$7:$B$107,0)), "", J63),J63)</f>
        <v xml:space="preserve">Runda  č. </v>
      </c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1"/>
      <c r="M66" s="129" t="s">
        <v>116</v>
      </c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1"/>
    </row>
    <row r="67" spans="1:26" ht="18.75" thickBot="1" x14ac:dyDescent="0.3">
      <c r="A67" s="132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4"/>
    </row>
    <row r="68" spans="1:26" ht="23.25" x14ac:dyDescent="0.25">
      <c r="A68" s="121" t="str">
        <f>IF(Y63="",IF(ISNA(MATCH(J63, 'Evidence střelců a nástřel'!$B$7:$B$107,0)), "", INDEX('Evidence střelců a nástřel'!$A$7:$A$107, MATCH(J63,'Evidence střelců a nástřel'!$B$7:$B$107,0))),IF(ISNA(MATCH(Y63, 'Evidence střelců a nástřel'!$A$7:$A$107,0)), "", Y63))</f>
        <v/>
      </c>
      <c r="B68" s="122"/>
      <c r="C68" s="122"/>
      <c r="D68" s="122"/>
      <c r="E68" s="123"/>
      <c r="F68" s="124" t="str">
        <f>IF(A68 &lt;&gt; "", INDEX('Evidence střelců a nástřel'!$E$7:$E$107,  MATCH(A68,'Evidence střelců a nástřel'!$A$7:$A$107,0)),"")</f>
        <v/>
      </c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5"/>
      <c r="Z68" s="126"/>
    </row>
    <row r="69" spans="1:26" x14ac:dyDescent="0.25">
      <c r="A69" s="35">
        <v>1</v>
      </c>
      <c r="B69" s="35">
        <v>2</v>
      </c>
      <c r="C69" s="35">
        <v>3</v>
      </c>
      <c r="D69" s="35">
        <v>4</v>
      </c>
      <c r="E69" s="36">
        <v>5</v>
      </c>
      <c r="F69" s="35">
        <v>6</v>
      </c>
      <c r="G69" s="35">
        <v>7</v>
      </c>
      <c r="H69" s="35">
        <v>8</v>
      </c>
      <c r="I69" s="35">
        <v>9</v>
      </c>
      <c r="J69" s="36">
        <v>10</v>
      </c>
      <c r="K69" s="35">
        <v>11</v>
      </c>
      <c r="L69" s="35">
        <v>12</v>
      </c>
      <c r="M69" s="35">
        <v>13</v>
      </c>
      <c r="N69" s="35">
        <v>14</v>
      </c>
      <c r="O69" s="36">
        <v>15</v>
      </c>
      <c r="P69" s="35">
        <v>16</v>
      </c>
      <c r="Q69" s="35">
        <v>17</v>
      </c>
      <c r="R69" s="35">
        <v>18</v>
      </c>
      <c r="S69" s="35">
        <v>19</v>
      </c>
      <c r="T69" s="36">
        <v>20</v>
      </c>
      <c r="U69" s="35">
        <v>21</v>
      </c>
      <c r="V69" s="35">
        <v>22</v>
      </c>
      <c r="W69" s="35">
        <v>23</v>
      </c>
      <c r="X69" s="35">
        <v>24</v>
      </c>
      <c r="Y69" s="37">
        <v>25</v>
      </c>
      <c r="Z69" s="100"/>
    </row>
    <row r="70" spans="1:26" ht="27.95" customHeight="1" thickBot="1" x14ac:dyDescent="0.3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101"/>
    </row>
    <row r="71" spans="1:26" x14ac:dyDescent="0.25">
      <c r="A71" s="67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68"/>
    </row>
    <row r="72" spans="1:26" ht="15.75" thickBot="1" x14ac:dyDescent="0.3">
      <c r="A72" s="67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68"/>
    </row>
    <row r="73" spans="1:26" ht="23.25" x14ac:dyDescent="0.25">
      <c r="A73" s="121" t="str">
        <f>IF(A68="","",IF(OR(ISNA(MATCH(A68+1, 'Evidence střelců a nástřel'!$A$7:$A$107,0)), Nastavení!$B$2 - 1 &lt;= 0), "", A68+1))</f>
        <v/>
      </c>
      <c r="B73" s="122"/>
      <c r="C73" s="122"/>
      <c r="D73" s="122"/>
      <c r="E73" s="123"/>
      <c r="F73" s="124" t="str">
        <f>IF(A73 &lt;&gt; "", INDEX('Evidence střelců a nástřel'!$E$7:$E$107,  MATCH(A73,'Evidence střelců a nástřel'!$A$7:$A$107,0)),"")</f>
        <v/>
      </c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6"/>
    </row>
    <row r="74" spans="1:26" x14ac:dyDescent="0.25">
      <c r="A74" s="35">
        <v>1</v>
      </c>
      <c r="B74" s="35">
        <v>2</v>
      </c>
      <c r="C74" s="35">
        <v>3</v>
      </c>
      <c r="D74" s="35">
        <v>4</v>
      </c>
      <c r="E74" s="36">
        <v>5</v>
      </c>
      <c r="F74" s="35">
        <v>6</v>
      </c>
      <c r="G74" s="35">
        <v>7</v>
      </c>
      <c r="H74" s="35">
        <v>8</v>
      </c>
      <c r="I74" s="35">
        <v>9</v>
      </c>
      <c r="J74" s="36">
        <v>10</v>
      </c>
      <c r="K74" s="35">
        <v>11</v>
      </c>
      <c r="L74" s="35">
        <v>12</v>
      </c>
      <c r="M74" s="35">
        <v>13</v>
      </c>
      <c r="N74" s="35">
        <v>14</v>
      </c>
      <c r="O74" s="36">
        <v>15</v>
      </c>
      <c r="P74" s="35">
        <v>16</v>
      </c>
      <c r="Q74" s="35">
        <v>17</v>
      </c>
      <c r="R74" s="35">
        <v>18</v>
      </c>
      <c r="S74" s="35">
        <v>19</v>
      </c>
      <c r="T74" s="36">
        <v>20</v>
      </c>
      <c r="U74" s="35">
        <v>21</v>
      </c>
      <c r="V74" s="35">
        <v>22</v>
      </c>
      <c r="W74" s="35">
        <v>23</v>
      </c>
      <c r="X74" s="35">
        <v>24</v>
      </c>
      <c r="Y74" s="37">
        <v>25</v>
      </c>
      <c r="Z74" s="100"/>
    </row>
    <row r="75" spans="1:26" ht="27.95" customHeight="1" thickBot="1" x14ac:dyDescent="0.3">
      <c r="A75" s="49"/>
      <c r="B75" s="49"/>
      <c r="C75" s="49"/>
      <c r="D75" s="49"/>
      <c r="E75" s="49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101"/>
    </row>
    <row r="76" spans="1:26" x14ac:dyDescent="0.25">
      <c r="A76" s="69"/>
      <c r="B76" s="51"/>
      <c r="C76" s="51"/>
      <c r="D76" s="51"/>
      <c r="E76" s="51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68"/>
    </row>
    <row r="77" spans="1:26" ht="15.75" thickBot="1" x14ac:dyDescent="0.3">
      <c r="A77" s="69"/>
      <c r="B77" s="51"/>
      <c r="C77" s="51"/>
      <c r="D77" s="51"/>
      <c r="E77" s="51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68"/>
    </row>
    <row r="78" spans="1:26" ht="23.25" x14ac:dyDescent="0.25">
      <c r="A78" s="121" t="str">
        <f>IF(A73="","",IF(OR(ISNA(MATCH(A73+1, 'Evidence střelců a nástřel'!$A$7:$A$107,0)), Nastavení!$B$2 - 2 &lt;= 0), "", A73+1))</f>
        <v/>
      </c>
      <c r="B78" s="122"/>
      <c r="C78" s="122"/>
      <c r="D78" s="122"/>
      <c r="E78" s="123"/>
      <c r="F78" s="124" t="str">
        <f>IF(A78 &lt;&gt; "", INDEX('Evidence střelců a nástřel'!$E$7:$E$107,  MATCH(A78,'Evidence střelců a nástřel'!$A$7:$A$107,0)),"")</f>
        <v/>
      </c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  <c r="X78" s="125"/>
      <c r="Y78" s="125"/>
      <c r="Z78" s="126"/>
    </row>
    <row r="79" spans="1:26" x14ac:dyDescent="0.25">
      <c r="A79" s="35">
        <v>1</v>
      </c>
      <c r="B79" s="35">
        <v>2</v>
      </c>
      <c r="C79" s="35">
        <v>3</v>
      </c>
      <c r="D79" s="35">
        <v>4</v>
      </c>
      <c r="E79" s="36">
        <v>5</v>
      </c>
      <c r="F79" s="35">
        <v>6</v>
      </c>
      <c r="G79" s="35">
        <v>7</v>
      </c>
      <c r="H79" s="35">
        <v>8</v>
      </c>
      <c r="I79" s="35">
        <v>9</v>
      </c>
      <c r="J79" s="36">
        <v>10</v>
      </c>
      <c r="K79" s="35">
        <v>11</v>
      </c>
      <c r="L79" s="35">
        <v>12</v>
      </c>
      <c r="M79" s="35">
        <v>13</v>
      </c>
      <c r="N79" s="35">
        <v>14</v>
      </c>
      <c r="O79" s="36">
        <v>15</v>
      </c>
      <c r="P79" s="35">
        <v>16</v>
      </c>
      <c r="Q79" s="35">
        <v>17</v>
      </c>
      <c r="R79" s="35">
        <v>18</v>
      </c>
      <c r="S79" s="35">
        <v>19</v>
      </c>
      <c r="T79" s="36">
        <v>20</v>
      </c>
      <c r="U79" s="35">
        <v>21</v>
      </c>
      <c r="V79" s="35">
        <v>22</v>
      </c>
      <c r="W79" s="35">
        <v>23</v>
      </c>
      <c r="X79" s="35">
        <v>24</v>
      </c>
      <c r="Y79" s="37">
        <v>25</v>
      </c>
      <c r="Z79" s="100"/>
    </row>
    <row r="80" spans="1:26" ht="27.95" customHeight="1" thickBot="1" x14ac:dyDescent="0.3">
      <c r="A80" s="49"/>
      <c r="B80" s="49"/>
      <c r="C80" s="49"/>
      <c r="D80" s="49"/>
      <c r="E80" s="49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101"/>
    </row>
    <row r="81" spans="1:26" x14ac:dyDescent="0.25">
      <c r="A81" s="69"/>
      <c r="B81" s="51"/>
      <c r="C81" s="51"/>
      <c r="D81" s="51"/>
      <c r="E81" s="51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68"/>
    </row>
    <row r="82" spans="1:26" ht="15.75" thickBot="1" x14ac:dyDescent="0.3">
      <c r="A82" s="69"/>
      <c r="B82" s="51"/>
      <c r="C82" s="51"/>
      <c r="D82" s="51"/>
      <c r="E82" s="51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68"/>
    </row>
    <row r="83" spans="1:26" ht="23.25" x14ac:dyDescent="0.25">
      <c r="A83" s="121" t="str">
        <f>IF(A78="","",IF(OR(ISNA(MATCH(A78+1, 'Evidence střelců a nástřel'!$A$7:$A$107,0)), Nastavení!$B$2 - 3 &lt;= 0), "", A78+1))</f>
        <v/>
      </c>
      <c r="B83" s="122"/>
      <c r="C83" s="122"/>
      <c r="D83" s="122"/>
      <c r="E83" s="123"/>
      <c r="F83" s="124" t="str">
        <f>IF(A83 &lt;&gt; "", INDEX('Evidence střelců a nástřel'!$E$7:$E$107,  MATCH(A83,'Evidence střelců a nástřel'!$A$7:$A$107,0)),"")</f>
        <v/>
      </c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6"/>
    </row>
    <row r="84" spans="1:26" x14ac:dyDescent="0.25">
      <c r="A84" s="35">
        <v>1</v>
      </c>
      <c r="B84" s="35">
        <v>2</v>
      </c>
      <c r="C84" s="35">
        <v>3</v>
      </c>
      <c r="D84" s="35">
        <v>4</v>
      </c>
      <c r="E84" s="36">
        <v>5</v>
      </c>
      <c r="F84" s="35">
        <v>6</v>
      </c>
      <c r="G84" s="35">
        <v>7</v>
      </c>
      <c r="H84" s="35">
        <v>8</v>
      </c>
      <c r="I84" s="35">
        <v>9</v>
      </c>
      <c r="J84" s="36">
        <v>10</v>
      </c>
      <c r="K84" s="35">
        <v>11</v>
      </c>
      <c r="L84" s="35">
        <v>12</v>
      </c>
      <c r="M84" s="35">
        <v>13</v>
      </c>
      <c r="N84" s="35">
        <v>14</v>
      </c>
      <c r="O84" s="36">
        <v>15</v>
      </c>
      <c r="P84" s="35">
        <v>16</v>
      </c>
      <c r="Q84" s="35">
        <v>17</v>
      </c>
      <c r="R84" s="35">
        <v>18</v>
      </c>
      <c r="S84" s="35">
        <v>19</v>
      </c>
      <c r="T84" s="36">
        <v>20</v>
      </c>
      <c r="U84" s="35">
        <v>21</v>
      </c>
      <c r="V84" s="35">
        <v>22</v>
      </c>
      <c r="W84" s="35">
        <v>23</v>
      </c>
      <c r="X84" s="35">
        <v>24</v>
      </c>
      <c r="Y84" s="37">
        <v>25</v>
      </c>
      <c r="Z84" s="100"/>
    </row>
    <row r="85" spans="1:26" ht="27.95" customHeight="1" thickBot="1" x14ac:dyDescent="0.3">
      <c r="A85" s="53"/>
      <c r="B85" s="53"/>
      <c r="C85" s="53"/>
      <c r="D85" s="53"/>
      <c r="E85" s="53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5"/>
      <c r="Z85" s="101"/>
    </row>
    <row r="86" spans="1:26" x14ac:dyDescent="0.25">
      <c r="A86" s="69"/>
      <c r="B86" s="51"/>
      <c r="C86" s="51"/>
      <c r="D86" s="51"/>
      <c r="E86" s="51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68"/>
    </row>
    <row r="87" spans="1:26" ht="15.75" thickBot="1" x14ac:dyDescent="0.3">
      <c r="A87" s="69"/>
      <c r="B87" s="51"/>
      <c r="C87" s="51"/>
      <c r="D87" s="51"/>
      <c r="E87" s="51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68"/>
    </row>
    <row r="88" spans="1:26" ht="23.25" x14ac:dyDescent="0.25">
      <c r="A88" s="121" t="str">
        <f>IF(A83="","",IF(OR(ISNA(MATCH(A83+1, 'Evidence střelců a nástřel'!$A$7:$A$107,0)), Nastavení!$B$2 - 4 &lt;= 0), "", A83+1))</f>
        <v/>
      </c>
      <c r="B88" s="122"/>
      <c r="C88" s="122"/>
      <c r="D88" s="122"/>
      <c r="E88" s="123"/>
      <c r="F88" s="124" t="str">
        <f>IF(A88 &lt;&gt; "", INDEX('Evidence střelců a nástřel'!$E$7:$E$107,  MATCH(A88,'Evidence střelců a nástřel'!$A$7:$A$107,0)),"")</f>
        <v/>
      </c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6"/>
    </row>
    <row r="89" spans="1:26" x14ac:dyDescent="0.25">
      <c r="A89" s="35">
        <v>1</v>
      </c>
      <c r="B89" s="35">
        <v>2</v>
      </c>
      <c r="C89" s="35">
        <v>3</v>
      </c>
      <c r="D89" s="35">
        <v>4</v>
      </c>
      <c r="E89" s="36">
        <v>5</v>
      </c>
      <c r="F89" s="35">
        <v>6</v>
      </c>
      <c r="G89" s="35">
        <v>7</v>
      </c>
      <c r="H89" s="35">
        <v>8</v>
      </c>
      <c r="I89" s="35">
        <v>9</v>
      </c>
      <c r="J89" s="36">
        <v>10</v>
      </c>
      <c r="K89" s="35">
        <v>11</v>
      </c>
      <c r="L89" s="35">
        <v>12</v>
      </c>
      <c r="M89" s="35">
        <v>13</v>
      </c>
      <c r="N89" s="35">
        <v>14</v>
      </c>
      <c r="O89" s="36">
        <v>15</v>
      </c>
      <c r="P89" s="35">
        <v>16</v>
      </c>
      <c r="Q89" s="35">
        <v>17</v>
      </c>
      <c r="R89" s="35">
        <v>18</v>
      </c>
      <c r="S89" s="35">
        <v>19</v>
      </c>
      <c r="T89" s="36">
        <v>20</v>
      </c>
      <c r="U89" s="35">
        <v>21</v>
      </c>
      <c r="V89" s="35">
        <v>22</v>
      </c>
      <c r="W89" s="35">
        <v>23</v>
      </c>
      <c r="X89" s="35">
        <v>24</v>
      </c>
      <c r="Y89" s="37">
        <v>25</v>
      </c>
      <c r="Z89" s="100"/>
    </row>
    <row r="90" spans="1:26" ht="27.95" customHeight="1" thickBot="1" x14ac:dyDescent="0.3">
      <c r="A90" s="58"/>
      <c r="B90" s="58"/>
      <c r="C90" s="58"/>
      <c r="D90" s="58"/>
      <c r="E90" s="58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1"/>
      <c r="Z90" s="101"/>
    </row>
    <row r="91" spans="1:26" x14ac:dyDescent="0.25">
      <c r="A91" s="70"/>
      <c r="B91" s="60"/>
      <c r="C91" s="60"/>
      <c r="D91" s="60"/>
      <c r="E91" s="60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68"/>
    </row>
    <row r="92" spans="1:26" ht="15.75" thickBot="1" x14ac:dyDescent="0.3">
      <c r="A92" s="70"/>
      <c r="B92" s="60"/>
      <c r="C92" s="60"/>
      <c r="D92" s="60"/>
      <c r="E92" s="60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68"/>
    </row>
    <row r="93" spans="1:26" ht="23.25" x14ac:dyDescent="0.25">
      <c r="A93" s="121" t="str">
        <f>IF(A88="","",IF(OR(ISNA(MATCH(A88+1, 'Evidence střelců a nástřel'!$A$7:$A$107,0)), Nastavení!$B$2 - 5 &lt;= 0), "", A88+1))</f>
        <v/>
      </c>
      <c r="B93" s="122"/>
      <c r="C93" s="122"/>
      <c r="D93" s="122"/>
      <c r="E93" s="123"/>
      <c r="F93" s="124" t="str">
        <f>IF(A93 &lt;&gt; "", INDEX('Evidence střelců a nástřel'!$E$7:$E$107,  MATCH(A93,'Evidence střelců a nástřel'!$A$7:$A$107,0)),"")</f>
        <v/>
      </c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6"/>
    </row>
    <row r="94" spans="1:26" x14ac:dyDescent="0.25">
      <c r="A94" s="35">
        <v>1</v>
      </c>
      <c r="B94" s="35">
        <v>2</v>
      </c>
      <c r="C94" s="35">
        <v>3</v>
      </c>
      <c r="D94" s="35">
        <v>4</v>
      </c>
      <c r="E94" s="36">
        <v>5</v>
      </c>
      <c r="F94" s="35">
        <v>6</v>
      </c>
      <c r="G94" s="35">
        <v>7</v>
      </c>
      <c r="H94" s="35">
        <v>8</v>
      </c>
      <c r="I94" s="35">
        <v>9</v>
      </c>
      <c r="J94" s="36">
        <v>10</v>
      </c>
      <c r="K94" s="35">
        <v>11</v>
      </c>
      <c r="L94" s="35">
        <v>12</v>
      </c>
      <c r="M94" s="35">
        <v>13</v>
      </c>
      <c r="N94" s="35">
        <v>14</v>
      </c>
      <c r="O94" s="36">
        <v>15</v>
      </c>
      <c r="P94" s="35">
        <v>16</v>
      </c>
      <c r="Q94" s="35">
        <v>17</v>
      </c>
      <c r="R94" s="35">
        <v>18</v>
      </c>
      <c r="S94" s="35">
        <v>19</v>
      </c>
      <c r="T94" s="36">
        <v>20</v>
      </c>
      <c r="U94" s="35">
        <v>21</v>
      </c>
      <c r="V94" s="35">
        <v>22</v>
      </c>
      <c r="W94" s="35">
        <v>23</v>
      </c>
      <c r="X94" s="35">
        <v>24</v>
      </c>
      <c r="Y94" s="37">
        <v>25</v>
      </c>
      <c r="Z94" s="100"/>
    </row>
    <row r="95" spans="1:26" ht="27.95" customHeight="1" x14ac:dyDescent="0.25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2"/>
      <c r="Z95" s="102"/>
    </row>
    <row r="97" spans="1:26" ht="15.75" thickBot="1" x14ac:dyDescent="0.3"/>
    <row r="98" spans="1:26" ht="21" thickBot="1" x14ac:dyDescent="0.35">
      <c r="A98" s="77" t="s">
        <v>122</v>
      </c>
      <c r="B98" s="77"/>
      <c r="C98" s="77"/>
      <c r="D98" s="77"/>
      <c r="E98" s="77"/>
      <c r="F98" s="77"/>
      <c r="G98" s="77"/>
      <c r="H98" s="77"/>
      <c r="I98" s="81"/>
      <c r="J98" s="105">
        <v>1</v>
      </c>
      <c r="K98" s="106"/>
      <c r="L98" s="107"/>
      <c r="M98" s="108" t="s">
        <v>123</v>
      </c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5"/>
      <c r="Z98" s="107"/>
    </row>
    <row r="99" spans="1:26" ht="15.75" thickBot="1" x14ac:dyDescent="0.3"/>
    <row r="100" spans="1:26" x14ac:dyDescent="0.25">
      <c r="A100" s="141" t="str">
        <f>$A$2</f>
        <v xml:space="preserve">Místo, datum …., </v>
      </c>
      <c r="B100" s="142"/>
      <c r="C100" s="142"/>
      <c r="D100" s="142"/>
      <c r="E100" s="142"/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3"/>
      <c r="Z100" s="144"/>
    </row>
    <row r="101" spans="1:26" s="82" customFormat="1" ht="18" customHeight="1" thickBot="1" x14ac:dyDescent="0.3">
      <c r="A101" s="145" t="str">
        <f xml:space="preserve"> "Runda  č. " &amp; IF(Y98="",IF(ISNA(MATCH(J98,'Evidence střelců a nástřel'!$B$7:$B$107,0)), "", J98),J98)</f>
        <v xml:space="preserve">Runda  č. </v>
      </c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 t="s">
        <v>116</v>
      </c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7"/>
    </row>
    <row r="102" spans="1:26" ht="20.25" x14ac:dyDescent="0.25">
      <c r="A102" s="135" t="str">
        <f>IF(Y98="",IF(ISNA(MATCH(J98, 'Evidence střelců a nástřel'!$B$7:$B$107,0)), "", INDEX('Evidence střelců a nástřel'!$A$7:$A$107, MATCH(J98,'Evidence střelců a nástřel'!$B$7:$B$107,0))),IF(ISNA(MATCH(Y98, 'Evidence střelců a nástřel'!$A$7:$A$107,0)), "", Y98))</f>
        <v/>
      </c>
      <c r="B102" s="136"/>
      <c r="C102" s="136"/>
      <c r="D102" s="136"/>
      <c r="E102" s="137"/>
      <c r="F102" s="138" t="str">
        <f>IF(A102 &lt;&gt; "", INDEX('Evidence střelců a nástřel'!$E$7:$E$107,  MATCH(A102,'Evidence střelců a nástřel'!$A$7:$A$107,0)),"")</f>
        <v/>
      </c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40"/>
    </row>
    <row r="103" spans="1:26" x14ac:dyDescent="0.25">
      <c r="A103" s="34">
        <v>1</v>
      </c>
      <c r="B103" s="35">
        <v>2</v>
      </c>
      <c r="C103" s="35">
        <v>3</v>
      </c>
      <c r="D103" s="35">
        <v>4</v>
      </c>
      <c r="E103" s="36">
        <v>5</v>
      </c>
      <c r="F103" s="35">
        <v>6</v>
      </c>
      <c r="G103" s="35">
        <v>7</v>
      </c>
      <c r="H103" s="35">
        <v>8</v>
      </c>
      <c r="I103" s="35">
        <v>9</v>
      </c>
      <c r="J103" s="36">
        <v>10</v>
      </c>
      <c r="K103" s="35">
        <v>11</v>
      </c>
      <c r="L103" s="35">
        <v>12</v>
      </c>
      <c r="M103" s="35">
        <v>13</v>
      </c>
      <c r="N103" s="35">
        <v>14</v>
      </c>
      <c r="O103" s="36">
        <v>15</v>
      </c>
      <c r="P103" s="35">
        <v>16</v>
      </c>
      <c r="Q103" s="35">
        <v>17</v>
      </c>
      <c r="R103" s="35">
        <v>18</v>
      </c>
      <c r="S103" s="35">
        <v>19</v>
      </c>
      <c r="T103" s="36">
        <v>20</v>
      </c>
      <c r="U103" s="35">
        <v>21</v>
      </c>
      <c r="V103" s="35">
        <v>22</v>
      </c>
      <c r="W103" s="35">
        <v>23</v>
      </c>
      <c r="X103" s="35">
        <v>24</v>
      </c>
      <c r="Y103" s="35">
        <v>25</v>
      </c>
      <c r="Z103" s="38"/>
    </row>
    <row r="104" spans="1:26" ht="20.100000000000001" customHeight="1" x14ac:dyDescent="0.25">
      <c r="A104" s="61"/>
      <c r="B104" s="62"/>
      <c r="C104" s="62"/>
      <c r="D104" s="62"/>
      <c r="E104" s="63"/>
      <c r="F104" s="62"/>
      <c r="G104" s="62"/>
      <c r="H104" s="62"/>
      <c r="I104" s="62"/>
      <c r="J104" s="63"/>
      <c r="K104" s="62"/>
      <c r="L104" s="62"/>
      <c r="M104" s="62"/>
      <c r="N104" s="62"/>
      <c r="O104" s="63"/>
      <c r="P104" s="62"/>
      <c r="Q104" s="62"/>
      <c r="R104" s="62"/>
      <c r="S104" s="62"/>
      <c r="T104" s="63"/>
      <c r="U104" s="62"/>
      <c r="V104" s="62"/>
      <c r="W104" s="62"/>
      <c r="X104" s="62"/>
      <c r="Y104" s="64"/>
      <c r="Z104" s="65"/>
    </row>
    <row r="105" spans="1:26" ht="20.100000000000001" customHeight="1" x14ac:dyDescent="0.25">
      <c r="A105" s="61"/>
      <c r="B105" s="62"/>
      <c r="C105" s="62"/>
      <c r="D105" s="62"/>
      <c r="E105" s="63"/>
      <c r="F105" s="62"/>
      <c r="G105" s="62"/>
      <c r="H105" s="62"/>
      <c r="I105" s="62"/>
      <c r="J105" s="63"/>
      <c r="K105" s="62"/>
      <c r="L105" s="62"/>
      <c r="M105" s="62"/>
      <c r="N105" s="62"/>
      <c r="O105" s="63"/>
      <c r="P105" s="62"/>
      <c r="Q105" s="62"/>
      <c r="R105" s="62"/>
      <c r="S105" s="62"/>
      <c r="T105" s="63"/>
      <c r="U105" s="62"/>
      <c r="V105" s="62"/>
      <c r="W105" s="62"/>
      <c r="X105" s="62"/>
      <c r="Y105" s="64"/>
      <c r="Z105" s="65"/>
    </row>
    <row r="106" spans="1:26" ht="20.100000000000001" customHeight="1" x14ac:dyDescent="0.25">
      <c r="A106" s="61"/>
      <c r="B106" s="62"/>
      <c r="C106" s="62"/>
      <c r="D106" s="62"/>
      <c r="E106" s="63"/>
      <c r="F106" s="62"/>
      <c r="G106" s="62"/>
      <c r="H106" s="62"/>
      <c r="I106" s="62"/>
      <c r="J106" s="63"/>
      <c r="K106" s="62"/>
      <c r="L106" s="62"/>
      <c r="M106" s="62"/>
      <c r="N106" s="62"/>
      <c r="O106" s="63"/>
      <c r="P106" s="62"/>
      <c r="Q106" s="62"/>
      <c r="R106" s="62"/>
      <c r="S106" s="62"/>
      <c r="T106" s="63"/>
      <c r="U106" s="62"/>
      <c r="V106" s="62"/>
      <c r="W106" s="62"/>
      <c r="X106" s="62"/>
      <c r="Y106" s="64"/>
      <c r="Z106" s="65"/>
    </row>
    <row r="107" spans="1:26" ht="20.100000000000001" customHeight="1" thickBot="1" x14ac:dyDescent="0.3">
      <c r="A107" s="39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1"/>
      <c r="Z107" s="42"/>
    </row>
    <row r="108" spans="1:26" ht="15.75" thickBot="1" x14ac:dyDescent="0.3">
      <c r="A108" s="45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7"/>
    </row>
    <row r="109" spans="1:26" ht="20.25" x14ac:dyDescent="0.25">
      <c r="A109" s="135" t="str">
        <f>IF(A102="","",IF(OR(ISNA(MATCH(A102+1, 'Evidence střelců a nástřel'!$A$7:$A$107,0)), Nastavení!$B$2 - 1 &lt;= 0), "", A102+1))</f>
        <v/>
      </c>
      <c r="B109" s="136"/>
      <c r="C109" s="136"/>
      <c r="D109" s="136"/>
      <c r="E109" s="137"/>
      <c r="F109" s="138" t="str">
        <f>IF(A109 &lt;&gt; "", INDEX('Evidence střelců a nástřel'!$E$7:$E$107,  MATCH(A109,'Evidence střelců a nástřel'!$A$7:$A$107,0)),"")</f>
        <v/>
      </c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40"/>
    </row>
    <row r="110" spans="1:26" x14ac:dyDescent="0.25">
      <c r="A110" s="34">
        <v>1</v>
      </c>
      <c r="B110" s="35">
        <v>2</v>
      </c>
      <c r="C110" s="35">
        <v>3</v>
      </c>
      <c r="D110" s="35">
        <v>4</v>
      </c>
      <c r="E110" s="36">
        <v>5</v>
      </c>
      <c r="F110" s="35">
        <v>6</v>
      </c>
      <c r="G110" s="35">
        <v>7</v>
      </c>
      <c r="H110" s="35">
        <v>8</v>
      </c>
      <c r="I110" s="35">
        <v>9</v>
      </c>
      <c r="J110" s="36">
        <v>10</v>
      </c>
      <c r="K110" s="35">
        <v>11</v>
      </c>
      <c r="L110" s="35">
        <v>12</v>
      </c>
      <c r="M110" s="35">
        <v>13</v>
      </c>
      <c r="N110" s="35">
        <v>14</v>
      </c>
      <c r="O110" s="36">
        <v>15</v>
      </c>
      <c r="P110" s="35">
        <v>16</v>
      </c>
      <c r="Q110" s="35">
        <v>17</v>
      </c>
      <c r="R110" s="35">
        <v>18</v>
      </c>
      <c r="S110" s="35">
        <v>19</v>
      </c>
      <c r="T110" s="36">
        <v>20</v>
      </c>
      <c r="U110" s="35">
        <v>21</v>
      </c>
      <c r="V110" s="35">
        <v>22</v>
      </c>
      <c r="W110" s="35">
        <v>23</v>
      </c>
      <c r="X110" s="35">
        <v>24</v>
      </c>
      <c r="Y110" s="35">
        <v>25</v>
      </c>
      <c r="Z110" s="38"/>
    </row>
    <row r="111" spans="1:26" ht="20.100000000000001" customHeight="1" x14ac:dyDescent="0.25">
      <c r="A111" s="61"/>
      <c r="B111" s="62"/>
      <c r="C111" s="62"/>
      <c r="D111" s="62"/>
      <c r="E111" s="63"/>
      <c r="F111" s="62"/>
      <c r="G111" s="62"/>
      <c r="H111" s="62"/>
      <c r="I111" s="62"/>
      <c r="J111" s="63"/>
      <c r="K111" s="62"/>
      <c r="L111" s="62"/>
      <c r="M111" s="62"/>
      <c r="N111" s="62"/>
      <c r="O111" s="63"/>
      <c r="P111" s="62"/>
      <c r="Q111" s="62"/>
      <c r="R111" s="62"/>
      <c r="S111" s="62"/>
      <c r="T111" s="63"/>
      <c r="U111" s="62"/>
      <c r="V111" s="62"/>
      <c r="W111" s="62"/>
      <c r="X111" s="62"/>
      <c r="Y111" s="64"/>
      <c r="Z111" s="65"/>
    </row>
    <row r="112" spans="1:26" ht="20.100000000000001" customHeight="1" x14ac:dyDescent="0.25">
      <c r="A112" s="61"/>
      <c r="B112" s="62"/>
      <c r="C112" s="62"/>
      <c r="D112" s="62"/>
      <c r="E112" s="63"/>
      <c r="F112" s="62"/>
      <c r="G112" s="62"/>
      <c r="H112" s="62"/>
      <c r="I112" s="62"/>
      <c r="J112" s="63"/>
      <c r="K112" s="62"/>
      <c r="L112" s="62"/>
      <c r="M112" s="62"/>
      <c r="N112" s="62"/>
      <c r="O112" s="63"/>
      <c r="P112" s="62"/>
      <c r="Q112" s="62"/>
      <c r="R112" s="62"/>
      <c r="S112" s="62"/>
      <c r="T112" s="63"/>
      <c r="U112" s="62"/>
      <c r="V112" s="62"/>
      <c r="W112" s="62"/>
      <c r="X112" s="62"/>
      <c r="Y112" s="64"/>
      <c r="Z112" s="65"/>
    </row>
    <row r="113" spans="1:26" ht="20.100000000000001" customHeight="1" x14ac:dyDescent="0.25">
      <c r="A113" s="61"/>
      <c r="B113" s="62"/>
      <c r="C113" s="62"/>
      <c r="D113" s="62"/>
      <c r="E113" s="63"/>
      <c r="F113" s="62"/>
      <c r="G113" s="62"/>
      <c r="H113" s="62"/>
      <c r="I113" s="62"/>
      <c r="J113" s="63"/>
      <c r="K113" s="62"/>
      <c r="L113" s="62"/>
      <c r="M113" s="62"/>
      <c r="N113" s="62"/>
      <c r="O113" s="63"/>
      <c r="P113" s="62"/>
      <c r="Q113" s="62"/>
      <c r="R113" s="62"/>
      <c r="S113" s="62"/>
      <c r="T113" s="63"/>
      <c r="U113" s="62"/>
      <c r="V113" s="62"/>
      <c r="W113" s="62"/>
      <c r="X113" s="62"/>
      <c r="Y113" s="64"/>
      <c r="Z113" s="65"/>
    </row>
    <row r="114" spans="1:26" ht="20.100000000000001" customHeight="1" thickBot="1" x14ac:dyDescent="0.3">
      <c r="A114" s="48"/>
      <c r="B114" s="49"/>
      <c r="C114" s="49"/>
      <c r="D114" s="49"/>
      <c r="E114" s="49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1"/>
      <c r="Z114" s="42"/>
    </row>
    <row r="115" spans="1:26" ht="15.75" thickBot="1" x14ac:dyDescent="0.3">
      <c r="A115" s="50"/>
      <c r="B115" s="51"/>
      <c r="C115" s="51"/>
      <c r="D115" s="51"/>
      <c r="E115" s="51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7"/>
    </row>
    <row r="116" spans="1:26" ht="20.25" x14ac:dyDescent="0.25">
      <c r="A116" s="135" t="str">
        <f>IF(A109="","",IF(OR(ISNA(MATCH(A109+1, 'Evidence střelců a nástřel'!$A$7:$A$107,0)), Nastavení!$B$2 - 2 &lt;= 0), "", A109+1))</f>
        <v/>
      </c>
      <c r="B116" s="136"/>
      <c r="C116" s="136"/>
      <c r="D116" s="136"/>
      <c r="E116" s="137"/>
      <c r="F116" s="138" t="str">
        <f>IF(A116 &lt;&gt; "", INDEX('Evidence střelců a nástřel'!$E$7:$E$107,  MATCH(A116,'Evidence střelců a nástřel'!$A$7:$A$107,0)),"")</f>
        <v/>
      </c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40"/>
    </row>
    <row r="117" spans="1:26" x14ac:dyDescent="0.25">
      <c r="A117" s="34">
        <v>1</v>
      </c>
      <c r="B117" s="35">
        <v>2</v>
      </c>
      <c r="C117" s="35">
        <v>3</v>
      </c>
      <c r="D117" s="35">
        <v>4</v>
      </c>
      <c r="E117" s="36">
        <v>5</v>
      </c>
      <c r="F117" s="35">
        <v>6</v>
      </c>
      <c r="G117" s="35">
        <v>7</v>
      </c>
      <c r="H117" s="35">
        <v>8</v>
      </c>
      <c r="I117" s="35">
        <v>9</v>
      </c>
      <c r="J117" s="36">
        <v>10</v>
      </c>
      <c r="K117" s="35">
        <v>11</v>
      </c>
      <c r="L117" s="35">
        <v>12</v>
      </c>
      <c r="M117" s="35">
        <v>13</v>
      </c>
      <c r="N117" s="35">
        <v>14</v>
      </c>
      <c r="O117" s="36">
        <v>15</v>
      </c>
      <c r="P117" s="35">
        <v>16</v>
      </c>
      <c r="Q117" s="35">
        <v>17</v>
      </c>
      <c r="R117" s="35">
        <v>18</v>
      </c>
      <c r="S117" s="35">
        <v>19</v>
      </c>
      <c r="T117" s="36">
        <v>20</v>
      </c>
      <c r="U117" s="35">
        <v>21</v>
      </c>
      <c r="V117" s="35">
        <v>22</v>
      </c>
      <c r="W117" s="35">
        <v>23</v>
      </c>
      <c r="X117" s="35">
        <v>24</v>
      </c>
      <c r="Y117" s="35">
        <v>25</v>
      </c>
      <c r="Z117" s="38"/>
    </row>
    <row r="118" spans="1:26" ht="20.100000000000001" customHeight="1" x14ac:dyDescent="0.25">
      <c r="A118" s="61"/>
      <c r="B118" s="62"/>
      <c r="C118" s="62"/>
      <c r="D118" s="62"/>
      <c r="E118" s="63"/>
      <c r="F118" s="62"/>
      <c r="G118" s="62"/>
      <c r="H118" s="62"/>
      <c r="I118" s="62"/>
      <c r="J118" s="63"/>
      <c r="K118" s="62"/>
      <c r="L118" s="62"/>
      <c r="M118" s="62"/>
      <c r="N118" s="62"/>
      <c r="O118" s="63"/>
      <c r="P118" s="62"/>
      <c r="Q118" s="62"/>
      <c r="R118" s="62"/>
      <c r="S118" s="62"/>
      <c r="T118" s="63"/>
      <c r="U118" s="62"/>
      <c r="V118" s="62"/>
      <c r="W118" s="62"/>
      <c r="X118" s="62"/>
      <c r="Y118" s="64"/>
      <c r="Z118" s="65"/>
    </row>
    <row r="119" spans="1:26" ht="20.100000000000001" customHeight="1" x14ac:dyDescent="0.25">
      <c r="A119" s="61"/>
      <c r="B119" s="62"/>
      <c r="C119" s="62"/>
      <c r="D119" s="62"/>
      <c r="E119" s="63"/>
      <c r="F119" s="62"/>
      <c r="G119" s="62"/>
      <c r="H119" s="62"/>
      <c r="I119" s="62"/>
      <c r="J119" s="63"/>
      <c r="K119" s="62"/>
      <c r="L119" s="62"/>
      <c r="M119" s="62"/>
      <c r="N119" s="62"/>
      <c r="O119" s="63"/>
      <c r="P119" s="62"/>
      <c r="Q119" s="62"/>
      <c r="R119" s="62"/>
      <c r="S119" s="62"/>
      <c r="T119" s="63"/>
      <c r="U119" s="62"/>
      <c r="V119" s="62"/>
      <c r="W119" s="62"/>
      <c r="X119" s="62"/>
      <c r="Y119" s="64"/>
      <c r="Z119" s="65"/>
    </row>
    <row r="120" spans="1:26" ht="20.100000000000001" customHeight="1" x14ac:dyDescent="0.25">
      <c r="A120" s="61"/>
      <c r="B120" s="62"/>
      <c r="C120" s="62"/>
      <c r="D120" s="62"/>
      <c r="E120" s="63"/>
      <c r="F120" s="62"/>
      <c r="G120" s="62"/>
      <c r="H120" s="62"/>
      <c r="I120" s="62"/>
      <c r="J120" s="63"/>
      <c r="K120" s="62"/>
      <c r="L120" s="62"/>
      <c r="M120" s="62"/>
      <c r="N120" s="62"/>
      <c r="O120" s="63"/>
      <c r="P120" s="62"/>
      <c r="Q120" s="62"/>
      <c r="R120" s="62"/>
      <c r="S120" s="62"/>
      <c r="T120" s="63"/>
      <c r="U120" s="62"/>
      <c r="V120" s="62"/>
      <c r="W120" s="62"/>
      <c r="X120" s="62"/>
      <c r="Y120" s="64"/>
      <c r="Z120" s="65"/>
    </row>
    <row r="121" spans="1:26" ht="20.100000000000001" customHeight="1" thickBot="1" x14ac:dyDescent="0.3">
      <c r="A121" s="48"/>
      <c r="B121" s="49"/>
      <c r="C121" s="49"/>
      <c r="D121" s="49"/>
      <c r="E121" s="49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1"/>
      <c r="Z121" s="42"/>
    </row>
    <row r="122" spans="1:26" ht="15.75" thickBot="1" x14ac:dyDescent="0.3">
      <c r="A122" s="50"/>
      <c r="B122" s="51"/>
      <c r="C122" s="51"/>
      <c r="D122" s="51"/>
      <c r="E122" s="51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7"/>
    </row>
    <row r="123" spans="1:26" ht="20.25" x14ac:dyDescent="0.25">
      <c r="A123" s="135" t="str">
        <f>IF(A116="","",IF(OR(ISNA(MATCH(A116+1, 'Evidence střelců a nástřel'!$A$7:$A$107,0)), Nastavení!$B$2 - 3 &lt;= 0), "", A116+1))</f>
        <v/>
      </c>
      <c r="B123" s="136"/>
      <c r="C123" s="136"/>
      <c r="D123" s="136"/>
      <c r="E123" s="137"/>
      <c r="F123" s="138" t="str">
        <f>IF(A123 &lt;&gt; "", INDEX('Evidence střelců a nástřel'!$E$7:$E$107,  MATCH(A123,'Evidence střelců a nástřel'!$A$7:$A$107,0)),"")</f>
        <v/>
      </c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40"/>
    </row>
    <row r="124" spans="1:26" x14ac:dyDescent="0.25">
      <c r="A124" s="34">
        <v>1</v>
      </c>
      <c r="B124" s="35">
        <v>2</v>
      </c>
      <c r="C124" s="35">
        <v>3</v>
      </c>
      <c r="D124" s="35">
        <v>4</v>
      </c>
      <c r="E124" s="36">
        <v>5</v>
      </c>
      <c r="F124" s="35">
        <v>6</v>
      </c>
      <c r="G124" s="35">
        <v>7</v>
      </c>
      <c r="H124" s="35">
        <v>8</v>
      </c>
      <c r="I124" s="35">
        <v>9</v>
      </c>
      <c r="J124" s="36">
        <v>10</v>
      </c>
      <c r="K124" s="35">
        <v>11</v>
      </c>
      <c r="L124" s="35">
        <v>12</v>
      </c>
      <c r="M124" s="35">
        <v>13</v>
      </c>
      <c r="N124" s="35">
        <v>14</v>
      </c>
      <c r="O124" s="36">
        <v>15</v>
      </c>
      <c r="P124" s="35">
        <v>16</v>
      </c>
      <c r="Q124" s="35">
        <v>17</v>
      </c>
      <c r="R124" s="35">
        <v>18</v>
      </c>
      <c r="S124" s="35">
        <v>19</v>
      </c>
      <c r="T124" s="36">
        <v>20</v>
      </c>
      <c r="U124" s="35">
        <v>21</v>
      </c>
      <c r="V124" s="35">
        <v>22</v>
      </c>
      <c r="W124" s="35">
        <v>23</v>
      </c>
      <c r="X124" s="35">
        <v>24</v>
      </c>
      <c r="Y124" s="37">
        <v>25</v>
      </c>
      <c r="Z124" s="38"/>
    </row>
    <row r="125" spans="1:26" ht="20.100000000000001" customHeight="1" x14ac:dyDescent="0.25">
      <c r="A125" s="61"/>
      <c r="B125" s="62"/>
      <c r="C125" s="62"/>
      <c r="D125" s="62"/>
      <c r="E125" s="63"/>
      <c r="F125" s="62"/>
      <c r="G125" s="62"/>
      <c r="H125" s="62"/>
      <c r="I125" s="62"/>
      <c r="J125" s="63"/>
      <c r="K125" s="62"/>
      <c r="L125" s="62"/>
      <c r="M125" s="62"/>
      <c r="N125" s="62"/>
      <c r="O125" s="63"/>
      <c r="P125" s="62"/>
      <c r="Q125" s="62"/>
      <c r="R125" s="62"/>
      <c r="S125" s="62"/>
      <c r="T125" s="63"/>
      <c r="U125" s="62"/>
      <c r="V125" s="62"/>
      <c r="W125" s="62"/>
      <c r="X125" s="62"/>
      <c r="Y125" s="64"/>
      <c r="Z125" s="65"/>
    </row>
    <row r="126" spans="1:26" ht="20.100000000000001" customHeight="1" x14ac:dyDescent="0.25">
      <c r="A126" s="61"/>
      <c r="B126" s="62"/>
      <c r="C126" s="62"/>
      <c r="D126" s="62"/>
      <c r="E126" s="63"/>
      <c r="F126" s="62"/>
      <c r="G126" s="62"/>
      <c r="H126" s="62"/>
      <c r="I126" s="62"/>
      <c r="J126" s="63"/>
      <c r="K126" s="62"/>
      <c r="L126" s="62"/>
      <c r="M126" s="62"/>
      <c r="N126" s="62"/>
      <c r="O126" s="63"/>
      <c r="P126" s="62"/>
      <c r="Q126" s="62"/>
      <c r="R126" s="62"/>
      <c r="S126" s="62"/>
      <c r="T126" s="63"/>
      <c r="U126" s="62"/>
      <c r="V126" s="62"/>
      <c r="W126" s="62"/>
      <c r="X126" s="62"/>
      <c r="Y126" s="64"/>
      <c r="Z126" s="65"/>
    </row>
    <row r="127" spans="1:26" ht="20.100000000000001" customHeight="1" x14ac:dyDescent="0.25">
      <c r="A127" s="61"/>
      <c r="B127" s="62"/>
      <c r="C127" s="62"/>
      <c r="D127" s="62"/>
      <c r="E127" s="63"/>
      <c r="F127" s="62"/>
      <c r="G127" s="62"/>
      <c r="H127" s="62"/>
      <c r="I127" s="62"/>
      <c r="J127" s="63"/>
      <c r="K127" s="62"/>
      <c r="L127" s="62"/>
      <c r="M127" s="62"/>
      <c r="N127" s="62"/>
      <c r="O127" s="63"/>
      <c r="P127" s="62"/>
      <c r="Q127" s="62"/>
      <c r="R127" s="62"/>
      <c r="S127" s="62"/>
      <c r="T127" s="63"/>
      <c r="U127" s="62"/>
      <c r="V127" s="62"/>
      <c r="W127" s="62"/>
      <c r="X127" s="62"/>
      <c r="Y127" s="64"/>
      <c r="Z127" s="65"/>
    </row>
    <row r="128" spans="1:26" ht="20.100000000000001" customHeight="1" thickBot="1" x14ac:dyDescent="0.3">
      <c r="A128" s="52"/>
      <c r="B128" s="53"/>
      <c r="C128" s="53"/>
      <c r="D128" s="53"/>
      <c r="E128" s="53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5"/>
      <c r="Z128" s="56"/>
    </row>
    <row r="129" spans="1:26" ht="15.75" thickBot="1" x14ac:dyDescent="0.3">
      <c r="A129" s="50"/>
      <c r="B129" s="51"/>
      <c r="C129" s="51"/>
      <c r="D129" s="51"/>
      <c r="E129" s="51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7"/>
    </row>
    <row r="130" spans="1:26" ht="20.25" x14ac:dyDescent="0.25">
      <c r="A130" s="135" t="str">
        <f>IF(A123="","",IF(OR(ISNA(MATCH(A123+1, 'Evidence střelců a nástřel'!$A$7:$A$107,0)), Nastavení!$B$2 - 4 &lt;= 0), "", A123+1))</f>
        <v/>
      </c>
      <c r="B130" s="136"/>
      <c r="C130" s="136"/>
      <c r="D130" s="136"/>
      <c r="E130" s="137"/>
      <c r="F130" s="138" t="str">
        <f>IF(A130 &lt;&gt; "", INDEX('Evidence střelců a nástřel'!$E$7:$E$107,  MATCH(A130,'Evidence střelců a nástřel'!$A$7:$A$107,0)),"")</f>
        <v/>
      </c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40"/>
    </row>
    <row r="131" spans="1:26" x14ac:dyDescent="0.25">
      <c r="A131" s="34">
        <v>1</v>
      </c>
      <c r="B131" s="35">
        <v>2</v>
      </c>
      <c r="C131" s="35">
        <v>3</v>
      </c>
      <c r="D131" s="35">
        <v>4</v>
      </c>
      <c r="E131" s="36">
        <v>5</v>
      </c>
      <c r="F131" s="35">
        <v>6</v>
      </c>
      <c r="G131" s="35">
        <v>7</v>
      </c>
      <c r="H131" s="35">
        <v>8</v>
      </c>
      <c r="I131" s="35">
        <v>9</v>
      </c>
      <c r="J131" s="36">
        <v>10</v>
      </c>
      <c r="K131" s="35">
        <v>11</v>
      </c>
      <c r="L131" s="35">
        <v>12</v>
      </c>
      <c r="M131" s="35">
        <v>13</v>
      </c>
      <c r="N131" s="35">
        <v>14</v>
      </c>
      <c r="O131" s="36">
        <v>15</v>
      </c>
      <c r="P131" s="35">
        <v>16</v>
      </c>
      <c r="Q131" s="35">
        <v>17</v>
      </c>
      <c r="R131" s="35">
        <v>18</v>
      </c>
      <c r="S131" s="35">
        <v>19</v>
      </c>
      <c r="T131" s="36">
        <v>20</v>
      </c>
      <c r="U131" s="35">
        <v>21</v>
      </c>
      <c r="V131" s="35">
        <v>22</v>
      </c>
      <c r="W131" s="35">
        <v>23</v>
      </c>
      <c r="X131" s="35">
        <v>24</v>
      </c>
      <c r="Y131" s="37">
        <v>25</v>
      </c>
      <c r="Z131" s="38"/>
    </row>
    <row r="132" spans="1:26" ht="20.100000000000001" customHeight="1" x14ac:dyDescent="0.25">
      <c r="A132" s="61"/>
      <c r="B132" s="62"/>
      <c r="C132" s="62"/>
      <c r="D132" s="62"/>
      <c r="E132" s="63"/>
      <c r="F132" s="62"/>
      <c r="G132" s="62"/>
      <c r="H132" s="62"/>
      <c r="I132" s="62"/>
      <c r="J132" s="63"/>
      <c r="K132" s="62"/>
      <c r="L132" s="62"/>
      <c r="M132" s="62"/>
      <c r="N132" s="62"/>
      <c r="O132" s="63"/>
      <c r="P132" s="62"/>
      <c r="Q132" s="62"/>
      <c r="R132" s="62"/>
      <c r="S132" s="62"/>
      <c r="T132" s="63"/>
      <c r="U132" s="62"/>
      <c r="V132" s="62"/>
      <c r="W132" s="62"/>
      <c r="X132" s="62"/>
      <c r="Y132" s="64"/>
      <c r="Z132" s="65"/>
    </row>
    <row r="133" spans="1:26" ht="20.100000000000001" customHeight="1" x14ac:dyDescent="0.25">
      <c r="A133" s="61"/>
      <c r="B133" s="62"/>
      <c r="C133" s="62"/>
      <c r="D133" s="62"/>
      <c r="E133" s="63"/>
      <c r="F133" s="62"/>
      <c r="G133" s="62"/>
      <c r="H133" s="62"/>
      <c r="I133" s="62"/>
      <c r="J133" s="63"/>
      <c r="K133" s="62"/>
      <c r="L133" s="62"/>
      <c r="M133" s="62"/>
      <c r="N133" s="62"/>
      <c r="O133" s="63"/>
      <c r="P133" s="62"/>
      <c r="Q133" s="62"/>
      <c r="R133" s="62"/>
      <c r="S133" s="62"/>
      <c r="T133" s="63"/>
      <c r="U133" s="62"/>
      <c r="V133" s="62"/>
      <c r="W133" s="62"/>
      <c r="X133" s="62"/>
      <c r="Y133" s="64"/>
      <c r="Z133" s="65"/>
    </row>
    <row r="134" spans="1:26" ht="20.100000000000001" customHeight="1" x14ac:dyDescent="0.25">
      <c r="A134" s="61"/>
      <c r="B134" s="62"/>
      <c r="C134" s="62"/>
      <c r="D134" s="62"/>
      <c r="E134" s="63"/>
      <c r="F134" s="62"/>
      <c r="G134" s="62"/>
      <c r="H134" s="62"/>
      <c r="I134" s="62"/>
      <c r="J134" s="63"/>
      <c r="K134" s="62"/>
      <c r="L134" s="62"/>
      <c r="M134" s="62"/>
      <c r="N134" s="62"/>
      <c r="O134" s="63"/>
      <c r="P134" s="62"/>
      <c r="Q134" s="62"/>
      <c r="R134" s="62"/>
      <c r="S134" s="62"/>
      <c r="T134" s="63"/>
      <c r="U134" s="62"/>
      <c r="V134" s="62"/>
      <c r="W134" s="62"/>
      <c r="X134" s="62"/>
      <c r="Y134" s="64"/>
      <c r="Z134" s="65"/>
    </row>
    <row r="135" spans="1:26" ht="20.100000000000001" customHeight="1" thickBot="1" x14ac:dyDescent="0.3">
      <c r="A135" s="57"/>
      <c r="B135" s="58"/>
      <c r="C135" s="58"/>
      <c r="D135" s="58"/>
      <c r="E135" s="58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1"/>
      <c r="Z135" s="42"/>
    </row>
    <row r="136" spans="1:26" ht="15.75" thickBot="1" x14ac:dyDescent="0.3">
      <c r="A136" s="59"/>
      <c r="B136" s="60"/>
      <c r="C136" s="60"/>
      <c r="D136" s="60"/>
      <c r="E136" s="60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7"/>
    </row>
    <row r="137" spans="1:26" ht="20.25" x14ac:dyDescent="0.25">
      <c r="A137" s="135" t="str">
        <f>IF(A130="","",IF(OR(ISNA(MATCH(A130+1, 'Evidence střelců a nástřel'!$A$7:$A$107,0)), Nastavení!$B$2 - 5 &lt;= 0), "", A130+1))</f>
        <v/>
      </c>
      <c r="B137" s="136"/>
      <c r="C137" s="136"/>
      <c r="D137" s="136"/>
      <c r="E137" s="137"/>
      <c r="F137" s="138" t="str">
        <f>IF(A137 &lt;&gt; "", INDEX('Evidence střelců a nástřel'!$E$7:$E$107,  MATCH(A137,'Evidence střelců a nástřel'!$A$7:$A$107,0)),"")</f>
        <v/>
      </c>
      <c r="G137" s="139"/>
      <c r="H137" s="139"/>
      <c r="I137" s="139"/>
      <c r="J137" s="139"/>
      <c r="K137" s="139"/>
      <c r="L137" s="139"/>
      <c r="M137" s="139"/>
      <c r="N137" s="139"/>
      <c r="O137" s="139"/>
      <c r="P137" s="139"/>
      <c r="Q137" s="139"/>
      <c r="R137" s="139"/>
      <c r="S137" s="139"/>
      <c r="T137" s="139"/>
      <c r="U137" s="139"/>
      <c r="V137" s="139"/>
      <c r="W137" s="139"/>
      <c r="X137" s="139"/>
      <c r="Y137" s="139"/>
      <c r="Z137" s="140"/>
    </row>
    <row r="138" spans="1:26" x14ac:dyDescent="0.25">
      <c r="A138" s="34">
        <v>1</v>
      </c>
      <c r="B138" s="35">
        <v>2</v>
      </c>
      <c r="C138" s="35">
        <v>3</v>
      </c>
      <c r="D138" s="35">
        <v>4</v>
      </c>
      <c r="E138" s="36">
        <v>5</v>
      </c>
      <c r="F138" s="35">
        <v>6</v>
      </c>
      <c r="G138" s="35">
        <v>7</v>
      </c>
      <c r="H138" s="35">
        <v>8</v>
      </c>
      <c r="I138" s="35">
        <v>9</v>
      </c>
      <c r="J138" s="36">
        <v>10</v>
      </c>
      <c r="K138" s="35">
        <v>11</v>
      </c>
      <c r="L138" s="35">
        <v>12</v>
      </c>
      <c r="M138" s="35">
        <v>13</v>
      </c>
      <c r="N138" s="35">
        <v>14</v>
      </c>
      <c r="O138" s="36">
        <v>15</v>
      </c>
      <c r="P138" s="35">
        <v>16</v>
      </c>
      <c r="Q138" s="35">
        <v>17</v>
      </c>
      <c r="R138" s="35">
        <v>18</v>
      </c>
      <c r="S138" s="35">
        <v>19</v>
      </c>
      <c r="T138" s="36">
        <v>20</v>
      </c>
      <c r="U138" s="35">
        <v>21</v>
      </c>
      <c r="V138" s="35">
        <v>22</v>
      </c>
      <c r="W138" s="35">
        <v>23</v>
      </c>
      <c r="X138" s="35">
        <v>24</v>
      </c>
      <c r="Y138" s="37">
        <v>25</v>
      </c>
      <c r="Z138" s="38"/>
    </row>
    <row r="139" spans="1:26" ht="20.100000000000001" customHeight="1" x14ac:dyDescent="0.25">
      <c r="A139" s="61"/>
      <c r="B139" s="62"/>
      <c r="C139" s="62"/>
      <c r="D139" s="62"/>
      <c r="E139" s="63"/>
      <c r="F139" s="62"/>
      <c r="G139" s="62"/>
      <c r="H139" s="62"/>
      <c r="I139" s="62"/>
      <c r="J139" s="63"/>
      <c r="K139" s="62"/>
      <c r="L139" s="62"/>
      <c r="M139" s="62"/>
      <c r="N139" s="62"/>
      <c r="O139" s="63"/>
      <c r="P139" s="62"/>
      <c r="Q139" s="62"/>
      <c r="R139" s="62"/>
      <c r="S139" s="62"/>
      <c r="T139" s="63"/>
      <c r="U139" s="62"/>
      <c r="V139" s="62"/>
      <c r="W139" s="62"/>
      <c r="X139" s="62"/>
      <c r="Y139" s="64"/>
      <c r="Z139" s="65"/>
    </row>
    <row r="140" spans="1:26" ht="20.100000000000001" customHeight="1" x14ac:dyDescent="0.25">
      <c r="A140" s="61"/>
      <c r="B140" s="62"/>
      <c r="C140" s="62"/>
      <c r="D140" s="62"/>
      <c r="E140" s="63"/>
      <c r="F140" s="62"/>
      <c r="G140" s="62"/>
      <c r="H140" s="62"/>
      <c r="I140" s="62"/>
      <c r="J140" s="63"/>
      <c r="K140" s="62"/>
      <c r="L140" s="62"/>
      <c r="M140" s="62"/>
      <c r="N140" s="62"/>
      <c r="O140" s="63"/>
      <c r="P140" s="62"/>
      <c r="Q140" s="62"/>
      <c r="R140" s="62"/>
      <c r="S140" s="62"/>
      <c r="T140" s="63"/>
      <c r="U140" s="62"/>
      <c r="V140" s="62"/>
      <c r="W140" s="62"/>
      <c r="X140" s="62"/>
      <c r="Y140" s="64"/>
      <c r="Z140" s="65"/>
    </row>
    <row r="141" spans="1:26" ht="20.100000000000001" customHeight="1" x14ac:dyDescent="0.25">
      <c r="A141" s="61"/>
      <c r="B141" s="62"/>
      <c r="C141" s="62"/>
      <c r="D141" s="62"/>
      <c r="E141" s="63"/>
      <c r="F141" s="62"/>
      <c r="G141" s="62"/>
      <c r="H141" s="62"/>
      <c r="I141" s="62"/>
      <c r="J141" s="63"/>
      <c r="K141" s="62"/>
      <c r="L141" s="62"/>
      <c r="M141" s="62"/>
      <c r="N141" s="62"/>
      <c r="O141" s="63"/>
      <c r="P141" s="62"/>
      <c r="Q141" s="62"/>
      <c r="R141" s="62"/>
      <c r="S141" s="62"/>
      <c r="T141" s="63"/>
      <c r="U141" s="62"/>
      <c r="V141" s="62"/>
      <c r="W141" s="62"/>
      <c r="X141" s="62"/>
      <c r="Y141" s="64"/>
      <c r="Z141" s="65"/>
    </row>
    <row r="142" spans="1:26" ht="20.100000000000001" customHeight="1" thickBot="1" x14ac:dyDescent="0.3">
      <c r="A142" s="39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1"/>
      <c r="Z142" s="42"/>
    </row>
  </sheetData>
  <mergeCells count="94">
    <mergeCell ref="A123:E123"/>
    <mergeCell ref="F123:Z123"/>
    <mergeCell ref="A130:E130"/>
    <mergeCell ref="F130:Z130"/>
    <mergeCell ref="A137:E137"/>
    <mergeCell ref="F137:Z137"/>
    <mergeCell ref="A116:E116"/>
    <mergeCell ref="F116:Z116"/>
    <mergeCell ref="A93:E93"/>
    <mergeCell ref="F93:Z93"/>
    <mergeCell ref="A100:Z100"/>
    <mergeCell ref="A102:E102"/>
    <mergeCell ref="F102:Z102"/>
    <mergeCell ref="A109:E109"/>
    <mergeCell ref="F109:Z109"/>
    <mergeCell ref="J98:L98"/>
    <mergeCell ref="M98:X98"/>
    <mergeCell ref="Y98:Z98"/>
    <mergeCell ref="A101:L101"/>
    <mergeCell ref="M101:Z101"/>
    <mergeCell ref="A78:E78"/>
    <mergeCell ref="F78:Z78"/>
    <mergeCell ref="A83:E83"/>
    <mergeCell ref="F83:Z83"/>
    <mergeCell ref="A88:E88"/>
    <mergeCell ref="F88:Z88"/>
    <mergeCell ref="Z84:Z85"/>
    <mergeCell ref="A73:E73"/>
    <mergeCell ref="F73:Z73"/>
    <mergeCell ref="A56:Z56"/>
    <mergeCell ref="A57:E57"/>
    <mergeCell ref="F57:O57"/>
    <mergeCell ref="P57:Z57"/>
    <mergeCell ref="A65:Z65"/>
    <mergeCell ref="Z69:Z70"/>
    <mergeCell ref="A66:L66"/>
    <mergeCell ref="M66:Z66"/>
    <mergeCell ref="A67:Z67"/>
    <mergeCell ref="A68:E68"/>
    <mergeCell ref="F68:Z68"/>
    <mergeCell ref="A51:E51"/>
    <mergeCell ref="F51:O51"/>
    <mergeCell ref="P51:Z51"/>
    <mergeCell ref="A32:Z32"/>
    <mergeCell ref="A33:E33"/>
    <mergeCell ref="F33:O33"/>
    <mergeCell ref="P33:Z33"/>
    <mergeCell ref="A38:Z38"/>
    <mergeCell ref="A39:E39"/>
    <mergeCell ref="F39:O39"/>
    <mergeCell ref="P39:Z39"/>
    <mergeCell ref="A44:Z44"/>
    <mergeCell ref="A45:E45"/>
    <mergeCell ref="F45:O45"/>
    <mergeCell ref="P45:Z45"/>
    <mergeCell ref="A50:Z50"/>
    <mergeCell ref="A20:Z20"/>
    <mergeCell ref="A21:E21"/>
    <mergeCell ref="F21:O21"/>
    <mergeCell ref="P21:Z21"/>
    <mergeCell ref="A26:Z26"/>
    <mergeCell ref="A15:E15"/>
    <mergeCell ref="F15:O15"/>
    <mergeCell ref="P15:Z15"/>
    <mergeCell ref="A1:Z1"/>
    <mergeCell ref="A2:Z2"/>
    <mergeCell ref="A3:E3"/>
    <mergeCell ref="F3:O3"/>
    <mergeCell ref="P3:Z3"/>
    <mergeCell ref="Z40:Z41"/>
    <mergeCell ref="Z34:Z35"/>
    <mergeCell ref="Z58:Z59"/>
    <mergeCell ref="A8:Z8"/>
    <mergeCell ref="Z4:Z5"/>
    <mergeCell ref="Z28:Z29"/>
    <mergeCell ref="Z22:Z23"/>
    <mergeCell ref="Z16:Z17"/>
    <mergeCell ref="Z10:Z11"/>
    <mergeCell ref="A27:E27"/>
    <mergeCell ref="F27:O27"/>
    <mergeCell ref="P27:Z27"/>
    <mergeCell ref="A9:E9"/>
    <mergeCell ref="F9:O9"/>
    <mergeCell ref="P9:Z9"/>
    <mergeCell ref="A14:Z14"/>
    <mergeCell ref="Z89:Z90"/>
    <mergeCell ref="Z94:Z95"/>
    <mergeCell ref="Z52:Z53"/>
    <mergeCell ref="Z46:Z47"/>
    <mergeCell ref="J63:L63"/>
    <mergeCell ref="M63:X63"/>
    <mergeCell ref="Y63:Z63"/>
    <mergeCell ref="Z74:Z75"/>
    <mergeCell ref="Z79:Z80"/>
  </mergeCells>
  <pageMargins left="0.39370078740157483" right="0.23622047244094491" top="0.55118110236220474" bottom="0.3937007874015748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/>
  <dimension ref="A1:L22"/>
  <sheetViews>
    <sheetView workbookViewId="0">
      <selection activeCell="K8" sqref="K8"/>
    </sheetView>
  </sheetViews>
  <sheetFormatPr defaultRowHeight="15" x14ac:dyDescent="0.25"/>
  <cols>
    <col min="1" max="1" width="22.140625" customWidth="1"/>
    <col min="4" max="4" width="9.28515625" customWidth="1"/>
    <col min="6" max="6" width="11.85546875" bestFit="1" customWidth="1"/>
  </cols>
  <sheetData>
    <row r="1" spans="1:12" x14ac:dyDescent="0.25">
      <c r="A1" s="27" t="s">
        <v>49</v>
      </c>
      <c r="B1" s="30">
        <f>COUNTA('Evidence střelců a nástřel'!$E$7:$E$107)</f>
        <v>0</v>
      </c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27" t="s">
        <v>22</v>
      </c>
      <c r="B2" s="1">
        <v>6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27" t="s">
        <v>110</v>
      </c>
      <c r="B3" s="1">
        <v>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25">
      <c r="A4" s="83" t="s">
        <v>124</v>
      </c>
      <c r="B4" s="1" t="s">
        <v>131</v>
      </c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5">
      <c r="A5" s="84" t="s">
        <v>133</v>
      </c>
      <c r="B5" s="1" t="s">
        <v>131</v>
      </c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25">
      <c r="A6" s="27"/>
      <c r="B6" s="27" t="str">
        <f>'Evidence střelců a nástřel'!F$6</f>
        <v>Disc. 1</v>
      </c>
      <c r="C6" s="27" t="str">
        <f>'Evidence střelců a nástřel'!G$6</f>
        <v>Disc. 2</v>
      </c>
      <c r="D6" s="27" t="str">
        <f>'Evidence střelců a nástřel'!H$6</f>
        <v>Disc. 3</v>
      </c>
      <c r="E6" s="27" t="str">
        <f>'Evidence střelců a nástřel'!I$6</f>
        <v>Disc. 4</v>
      </c>
      <c r="F6" s="27" t="str">
        <f>'Evidence střelců a nástřel'!J$6</f>
        <v>Disc. 5</v>
      </c>
      <c r="G6" s="27" t="str">
        <f>'Evidence střelců a nástřel'!K$6</f>
        <v>Disc. 6</v>
      </c>
      <c r="H6" s="27" t="str">
        <f>'Evidence střelců a nástřel'!L$6</f>
        <v>Disc. 7</v>
      </c>
      <c r="I6" s="27" t="str">
        <f>'Evidence střelců a nástřel'!M$6</f>
        <v>Disc. 8</v>
      </c>
      <c r="J6" s="27" t="str">
        <f>'Evidence střelců a nástřel'!N$6</f>
        <v>Disc. 9</v>
      </c>
      <c r="K6" s="27" t="str">
        <f>'Evidence střelců a nástřel'!O$6</f>
        <v>Disc. 10</v>
      </c>
      <c r="L6" s="27" t="str">
        <f>'Evidence střelců a nástřel'!P$6</f>
        <v>Finále</v>
      </c>
    </row>
    <row r="7" spans="1:12" ht="30" x14ac:dyDescent="0.25">
      <c r="A7" s="27" t="s">
        <v>23</v>
      </c>
      <c r="B7" s="1">
        <v>20</v>
      </c>
      <c r="C7" s="1">
        <v>20</v>
      </c>
      <c r="D7" s="1">
        <v>20</v>
      </c>
      <c r="E7" s="1">
        <v>20</v>
      </c>
      <c r="F7" s="1">
        <v>20</v>
      </c>
      <c r="G7" s="1">
        <v>20</v>
      </c>
      <c r="H7" s="1">
        <v>20</v>
      </c>
      <c r="I7" s="1">
        <v>20</v>
      </c>
      <c r="J7" s="1">
        <v>20</v>
      </c>
      <c r="K7" s="1">
        <v>20</v>
      </c>
      <c r="L7" s="1">
        <v>20</v>
      </c>
    </row>
    <row r="8" spans="1:12" ht="30.75" customHeight="1" x14ac:dyDescent="0.25">
      <c r="A8" s="27"/>
      <c r="B8" s="152" t="s">
        <v>8</v>
      </c>
      <c r="C8" s="153"/>
      <c r="D8" s="153"/>
      <c r="E8" s="153"/>
      <c r="F8" s="153"/>
      <c r="G8" s="153"/>
      <c r="H8" s="153"/>
      <c r="I8" s="153"/>
      <c r="J8" s="8"/>
      <c r="K8" s="8"/>
      <c r="L8" s="8"/>
    </row>
    <row r="9" spans="1:12" ht="30" x14ac:dyDescent="0.25">
      <c r="A9" s="27"/>
      <c r="B9" s="27" t="s">
        <v>40</v>
      </c>
      <c r="C9" s="27" t="s">
        <v>41</v>
      </c>
      <c r="D9" s="27" t="s">
        <v>59</v>
      </c>
      <c r="E9" s="27" t="s">
        <v>60</v>
      </c>
      <c r="F9" s="27" t="s">
        <v>61</v>
      </c>
      <c r="G9" s="149" t="s">
        <v>42</v>
      </c>
      <c r="H9" s="150"/>
      <c r="I9" s="151"/>
      <c r="J9" s="8"/>
      <c r="K9" s="8"/>
      <c r="L9" s="8"/>
    </row>
    <row r="10" spans="1:12" x14ac:dyDescent="0.25">
      <c r="A10" s="27"/>
      <c r="B10" s="12" t="s">
        <v>9</v>
      </c>
      <c r="C10" s="12">
        <f>COUNTIF('Evidence střelců a nástřel'!$C$7:$C$107,Nastavení!B10)</f>
        <v>0</v>
      </c>
      <c r="D10" s="12">
        <f>SUMPRODUCT(--('Evidence střelců a nástřel'!$C$7:$C$107=""), --('Evidence střelců a nástřel'!$A$7:$A$107&lt;&gt;""))</f>
        <v>0</v>
      </c>
      <c r="E10" s="12">
        <f>COUNTIF('Seznam družstev'!$B$7:$B$50,Nastavení!B10)</f>
        <v>0</v>
      </c>
      <c r="F10" s="12">
        <f>SUMPRODUCT(--('Seznam družstev'!$B$7:$B$50=""), --('Seznam družstev'!$A$7:$A$50&lt;&gt;""))</f>
        <v>0</v>
      </c>
      <c r="G10" s="148" t="s">
        <v>24</v>
      </c>
      <c r="H10" s="148"/>
      <c r="I10" s="148"/>
      <c r="J10" s="8"/>
      <c r="K10" s="8"/>
      <c r="L10" s="8"/>
    </row>
    <row r="11" spans="1:12" x14ac:dyDescent="0.25">
      <c r="A11" s="27"/>
      <c r="B11" s="12" t="s">
        <v>10</v>
      </c>
      <c r="C11" s="12">
        <f>COUNTIF('Evidence střelců a nástřel'!$C$7:$C$107,Nastavení!B11)</f>
        <v>0</v>
      </c>
      <c r="D11" s="12">
        <f t="shared" ref="D11:D22" si="0">C10+D10</f>
        <v>0</v>
      </c>
      <c r="E11" s="12">
        <f>COUNTIF('Seznam družstev'!$B$7:$B$50,Nastavení!B11)</f>
        <v>0</v>
      </c>
      <c r="F11" s="12">
        <f>E10+F10</f>
        <v>0</v>
      </c>
      <c r="G11" s="148" t="s">
        <v>25</v>
      </c>
      <c r="H11" s="148"/>
      <c r="I11" s="148"/>
      <c r="J11" s="8"/>
      <c r="K11" s="8"/>
      <c r="L11" s="8"/>
    </row>
    <row r="12" spans="1:12" x14ac:dyDescent="0.25">
      <c r="A12" s="27"/>
      <c r="B12" s="12" t="s">
        <v>11</v>
      </c>
      <c r="C12" s="12">
        <f>COUNTIF('Evidence střelců a nástřel'!$C$7:$C$107,Nastavení!B12)</f>
        <v>0</v>
      </c>
      <c r="D12" s="12">
        <f t="shared" si="0"/>
        <v>0</v>
      </c>
      <c r="E12" s="12">
        <f>COUNTIF('Seznam družstev'!$B$7:$B$50,Nastavení!B12)</f>
        <v>0</v>
      </c>
      <c r="F12" s="12">
        <f t="shared" ref="F12:F22" si="1">E11+F11</f>
        <v>0</v>
      </c>
      <c r="G12" s="148" t="s">
        <v>26</v>
      </c>
      <c r="H12" s="148"/>
      <c r="I12" s="148"/>
      <c r="J12" s="8"/>
      <c r="K12" s="8"/>
      <c r="L12" s="8"/>
    </row>
    <row r="13" spans="1:12" x14ac:dyDescent="0.25">
      <c r="A13" s="27"/>
      <c r="B13" s="12" t="s">
        <v>12</v>
      </c>
      <c r="C13" s="12">
        <f>COUNTIF('Evidence střelců a nástřel'!$C$7:$C$107,Nastavení!B13)</f>
        <v>0</v>
      </c>
      <c r="D13" s="12">
        <f t="shared" si="0"/>
        <v>0</v>
      </c>
      <c r="E13" s="12">
        <f>COUNTIF('Seznam družstev'!$B$7:$B$50,Nastavení!B13)</f>
        <v>0</v>
      </c>
      <c r="F13" s="12">
        <f t="shared" si="1"/>
        <v>0</v>
      </c>
      <c r="G13" s="148" t="s">
        <v>27</v>
      </c>
      <c r="H13" s="148"/>
      <c r="I13" s="148"/>
      <c r="J13" s="8"/>
      <c r="K13" s="8"/>
      <c r="L13" s="8"/>
    </row>
    <row r="14" spans="1:12" x14ac:dyDescent="0.25">
      <c r="A14" s="27"/>
      <c r="B14" s="12" t="s">
        <v>13</v>
      </c>
      <c r="C14" s="12">
        <f>COUNTIF('Evidence střelců a nástřel'!$C$7:$C$107,Nastavení!B14)</f>
        <v>0</v>
      </c>
      <c r="D14" s="12">
        <f t="shared" si="0"/>
        <v>0</v>
      </c>
      <c r="E14" s="12">
        <f>COUNTIF('Seznam družstev'!$B$7:$B$50,Nastavení!B14)</f>
        <v>0</v>
      </c>
      <c r="F14" s="12">
        <f t="shared" si="1"/>
        <v>0</v>
      </c>
      <c r="G14" s="148" t="s">
        <v>29</v>
      </c>
      <c r="H14" s="148"/>
      <c r="I14" s="148"/>
      <c r="J14" s="8"/>
      <c r="K14" s="8"/>
      <c r="L14" s="8"/>
    </row>
    <row r="15" spans="1:12" x14ac:dyDescent="0.25">
      <c r="A15" s="27"/>
      <c r="B15" s="12" t="s">
        <v>14</v>
      </c>
      <c r="C15" s="12">
        <f>COUNTIF('Evidence střelců a nástřel'!$C$7:$C$107,Nastavení!B15)</f>
        <v>0</v>
      </c>
      <c r="D15" s="12">
        <f t="shared" si="0"/>
        <v>0</v>
      </c>
      <c r="E15" s="12">
        <f>COUNTIF('Seznam družstev'!$B$7:$B$50,Nastavení!B15)</f>
        <v>0</v>
      </c>
      <c r="F15" s="12">
        <f t="shared" si="1"/>
        <v>0</v>
      </c>
      <c r="G15" s="148" t="s">
        <v>28</v>
      </c>
      <c r="H15" s="148"/>
      <c r="I15" s="148"/>
      <c r="J15" s="8"/>
      <c r="K15" s="8"/>
      <c r="L15" s="8"/>
    </row>
    <row r="16" spans="1:12" x14ac:dyDescent="0.25">
      <c r="A16" s="27"/>
      <c r="B16" s="12" t="s">
        <v>33</v>
      </c>
      <c r="C16" s="12">
        <f>COUNTIF('Evidence střelců a nástřel'!$C$7:$C$107,Nastavení!B16)</f>
        <v>0</v>
      </c>
      <c r="D16" s="12">
        <f t="shared" si="0"/>
        <v>0</v>
      </c>
      <c r="E16" s="12">
        <f>COUNTIF('Seznam družstev'!$B$7:$B$50,Nastavení!B16)</f>
        <v>0</v>
      </c>
      <c r="F16" s="12">
        <f t="shared" si="1"/>
        <v>0</v>
      </c>
      <c r="G16" s="148" t="s">
        <v>34</v>
      </c>
      <c r="H16" s="148"/>
      <c r="I16" s="148"/>
      <c r="J16" s="8"/>
      <c r="K16" s="8"/>
      <c r="L16" s="8"/>
    </row>
    <row r="17" spans="1:12" x14ac:dyDescent="0.25">
      <c r="A17" s="27"/>
      <c r="B17" s="12" t="s">
        <v>15</v>
      </c>
      <c r="C17" s="12">
        <f>COUNTIF('Evidence střelců a nástřel'!$C$7:$C$107,Nastavení!B17)</f>
        <v>0</v>
      </c>
      <c r="D17" s="12">
        <f t="shared" si="0"/>
        <v>0</v>
      </c>
      <c r="E17" s="12">
        <f>COUNTIF('Seznam družstev'!$B$7:$B$50,Nastavení!B17)</f>
        <v>0</v>
      </c>
      <c r="F17" s="12">
        <f t="shared" si="1"/>
        <v>0</v>
      </c>
      <c r="G17" s="148" t="s">
        <v>30</v>
      </c>
      <c r="H17" s="148"/>
      <c r="I17" s="148"/>
      <c r="J17" s="8"/>
      <c r="K17" s="8"/>
      <c r="L17" s="8"/>
    </row>
    <row r="18" spans="1:12" x14ac:dyDescent="0.25">
      <c r="A18" s="27"/>
      <c r="B18" s="12" t="s">
        <v>16</v>
      </c>
      <c r="C18" s="12">
        <f>COUNTIF('Evidence střelců a nástřel'!$C$7:$C$107,Nastavení!B18)</f>
        <v>0</v>
      </c>
      <c r="D18" s="12">
        <f t="shared" si="0"/>
        <v>0</v>
      </c>
      <c r="E18" s="12">
        <f>COUNTIF('Seznam družstev'!$B$7:$B$50,Nastavení!B18)</f>
        <v>0</v>
      </c>
      <c r="F18" s="12">
        <f t="shared" si="1"/>
        <v>0</v>
      </c>
      <c r="G18" s="148" t="s">
        <v>31</v>
      </c>
      <c r="H18" s="148"/>
      <c r="I18" s="148"/>
      <c r="J18" s="8"/>
      <c r="K18" s="8"/>
      <c r="L18" s="8"/>
    </row>
    <row r="19" spans="1:12" x14ac:dyDescent="0.25">
      <c r="A19" s="27"/>
      <c r="B19" s="12" t="s">
        <v>18</v>
      </c>
      <c r="C19" s="12">
        <f>COUNTIF('Evidence střelců a nástřel'!$C$7:$C$107,Nastavení!B19)</f>
        <v>0</v>
      </c>
      <c r="D19" s="12">
        <f t="shared" si="0"/>
        <v>0</v>
      </c>
      <c r="E19" s="12">
        <f>COUNTIF('Seznam družstev'!$B$7:$B$50,Nastavení!B19)</f>
        <v>0</v>
      </c>
      <c r="F19" s="12">
        <f t="shared" si="1"/>
        <v>0</v>
      </c>
      <c r="G19" s="148" t="s">
        <v>32</v>
      </c>
      <c r="H19" s="148"/>
      <c r="I19" s="148"/>
      <c r="J19" s="8"/>
      <c r="K19" s="8"/>
      <c r="L19" s="8"/>
    </row>
    <row r="20" spans="1:12" x14ac:dyDescent="0.25">
      <c r="A20" s="27"/>
      <c r="B20" s="12" t="s">
        <v>18</v>
      </c>
      <c r="C20" s="12">
        <f>COUNTIF('Evidence střelců a nástřel'!$C$7:$C$107,Nastavení!B20)</f>
        <v>0</v>
      </c>
      <c r="D20" s="12">
        <f t="shared" si="0"/>
        <v>0</v>
      </c>
      <c r="E20" s="12">
        <f>COUNTIF('Seznam družstev'!$B$7:$B$50,Nastavení!B20)</f>
        <v>0</v>
      </c>
      <c r="F20" s="12">
        <f t="shared" si="1"/>
        <v>0</v>
      </c>
      <c r="G20" s="148" t="s">
        <v>35</v>
      </c>
      <c r="H20" s="148"/>
      <c r="I20" s="148"/>
      <c r="J20" s="8"/>
      <c r="K20" s="8"/>
      <c r="L20" s="8"/>
    </row>
    <row r="21" spans="1:12" x14ac:dyDescent="0.25">
      <c r="A21" s="27"/>
      <c r="B21" s="12" t="s">
        <v>17</v>
      </c>
      <c r="C21" s="12">
        <f>COUNTIF('Evidence střelců a nástřel'!$C$7:$C$107,Nastavení!B21)</f>
        <v>0</v>
      </c>
      <c r="D21" s="12">
        <f t="shared" si="0"/>
        <v>0</v>
      </c>
      <c r="E21" s="12">
        <f>COUNTIF('Seznam družstev'!$B$7:$B$50,Nastavení!B21)</f>
        <v>0</v>
      </c>
      <c r="F21" s="12">
        <f t="shared" si="1"/>
        <v>0</v>
      </c>
      <c r="G21" s="148" t="s">
        <v>36</v>
      </c>
      <c r="H21" s="148"/>
      <c r="I21" s="148"/>
      <c r="J21" s="8"/>
      <c r="K21" s="8"/>
      <c r="L21" s="8"/>
    </row>
    <row r="22" spans="1:12" x14ac:dyDescent="0.25">
      <c r="A22" s="27"/>
      <c r="B22" s="12" t="s">
        <v>19</v>
      </c>
      <c r="C22" s="12">
        <f>COUNTIF('Evidence střelců a nástřel'!$C$7:$C$107,Nastavení!B22)</f>
        <v>0</v>
      </c>
      <c r="D22" s="12">
        <f t="shared" si="0"/>
        <v>0</v>
      </c>
      <c r="E22" s="12">
        <f>COUNTIF('Seznam družstev'!$B$7:$B$50,Nastavení!B22)</f>
        <v>0</v>
      </c>
      <c r="F22" s="12">
        <f t="shared" si="1"/>
        <v>0</v>
      </c>
      <c r="G22" s="148" t="s">
        <v>2</v>
      </c>
      <c r="H22" s="148"/>
      <c r="I22" s="148"/>
      <c r="J22" s="8"/>
      <c r="K22" s="8"/>
      <c r="L22" s="8"/>
    </row>
  </sheetData>
  <sheetProtection sheet="1" objects="1" scenarios="1" formatCells="0" formatColumns="0" formatRows="0" autoFilter="0"/>
  <mergeCells count="15">
    <mergeCell ref="G9:I9"/>
    <mergeCell ref="B8:I8"/>
    <mergeCell ref="G19:I19"/>
    <mergeCell ref="G20:I20"/>
    <mergeCell ref="G21:I21"/>
    <mergeCell ref="G22:I22"/>
    <mergeCell ref="G10:I10"/>
    <mergeCell ref="G14:I14"/>
    <mergeCell ref="G15:I15"/>
    <mergeCell ref="G16:I16"/>
    <mergeCell ref="G17:I17"/>
    <mergeCell ref="G18:I18"/>
    <mergeCell ref="G11:I11"/>
    <mergeCell ref="G12:I12"/>
    <mergeCell ref="G13:I13"/>
  </mergeCells>
  <dataValidations count="1">
    <dataValidation type="list" allowBlank="1" showInputMessage="1" showErrorMessage="1" sqref="B4:B5">
      <formula1>"ANO,NE"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6"/>
  <dimension ref="A6:I107"/>
  <sheetViews>
    <sheetView workbookViewId="0"/>
  </sheetViews>
  <sheetFormatPr defaultRowHeight="15" x14ac:dyDescent="0.25"/>
  <cols>
    <col min="1" max="1" width="6.42578125" customWidth="1"/>
    <col min="2" max="2" width="6" customWidth="1"/>
    <col min="3" max="3" width="6.42578125" customWidth="1"/>
    <col min="4" max="4" width="18.28515625" customWidth="1"/>
    <col min="5" max="5" width="9.5703125" customWidth="1"/>
    <col min="6" max="6" width="8.5703125" customWidth="1"/>
    <col min="7" max="7" width="8" customWidth="1"/>
    <col min="8" max="8" width="10.85546875" customWidth="1"/>
  </cols>
  <sheetData>
    <row r="6" spans="1:9" ht="43.5" customHeight="1" x14ac:dyDescent="0.25">
      <c r="A6" s="10" t="str">
        <f>'Evidence střelců a nástřel'!A6</f>
        <v>Start. číslo</v>
      </c>
      <c r="B6" s="10" t="str">
        <f>'Evidence střelců a nástřel'!C6</f>
        <v>Kate-gorie</v>
      </c>
      <c r="C6" s="10" t="str">
        <f>'Evidence střelců a nástřel'!D6</f>
        <v>Číslo družstva</v>
      </c>
      <c r="D6" s="27" t="str">
        <f>'Evidence střelců a nástřel'!E6</f>
        <v>Jméno</v>
      </c>
      <c r="E6" s="27" t="s">
        <v>51</v>
      </c>
      <c r="F6" s="27" t="s">
        <v>52</v>
      </c>
      <c r="G6" s="27" t="s">
        <v>53</v>
      </c>
      <c r="H6" s="9" t="s">
        <v>54</v>
      </c>
      <c r="I6" s="9" t="s">
        <v>55</v>
      </c>
    </row>
    <row r="7" spans="1:9" x14ac:dyDescent="0.25">
      <c r="A7" s="16" t="str">
        <f>IF('Evidence střelců a nástřel'!A7&lt;&gt;"", 'Evidence střelců a nástřel'!A7,"")</f>
        <v/>
      </c>
      <c r="B7" t="str">
        <f xml:space="preserve"> IF(A7&lt;&gt;"", IF(INDEX('Evidence střelců a nástřel'!C$7:C$107,$G7) &gt;  0,  INDEX('Evidence střelců a nástřel'!C$7:C$107,$G7), ""), "")</f>
        <v/>
      </c>
      <c r="C7" t="str">
        <f xml:space="preserve"> IF(A7&lt;&gt;"", IF(INDEX('Evidence střelců a nástřel'!D$7:D$107,$G7) &gt;  0,  INDEX('Evidence střelců a nástřel'!D$7:D$107,$G7), ""), "")</f>
        <v/>
      </c>
      <c r="D7" t="str">
        <f xml:space="preserve"> IF(A7&lt;&gt;"", IF(INDEX('Evidence střelců a nástřel'!E$7:E$107,$G7) &gt;  0,  INDEX('Evidence střelců a nástřel'!E$7:E$107,$G7), ""), "")</f>
        <v/>
      </c>
      <c r="E7" s="16" t="str">
        <f ca="1">IF(A7&lt;&gt;"", RAND(),"")</f>
        <v/>
      </c>
      <c r="F7" s="16" t="str">
        <f>IF(A7&lt;&gt;"", RANK($E7,$E$7:$E$107),"")</f>
        <v/>
      </c>
      <c r="G7" t="str">
        <f>F7</f>
        <v/>
      </c>
      <c r="H7" s="16" t="str">
        <f>IF(AND($A7 &lt;&gt; "", Nastavení!$B$3 &gt; 0),1+INT(($F7-1)/Nastavení!$B$3),"")</f>
        <v/>
      </c>
      <c r="I7" t="str">
        <f>H7</f>
        <v/>
      </c>
    </row>
    <row r="8" spans="1:9" x14ac:dyDescent="0.25">
      <c r="A8" s="16" t="str">
        <f>IF('Evidence střelců a nástřel'!A8&lt;&gt;"", 'Evidence střelců a nástřel'!A8,"")</f>
        <v/>
      </c>
      <c r="B8" t="str">
        <f xml:space="preserve"> IF(A8&lt;&gt;"", IF(INDEX('Evidence střelců a nástřel'!C$7:C$107,$G8) &gt;  0,  INDEX('Evidence střelců a nástřel'!C$7:C$107,$G8), ""), "")</f>
        <v/>
      </c>
      <c r="C8" t="str">
        <f xml:space="preserve"> IF(A8&lt;&gt;"", IF(INDEX('Evidence střelců a nástřel'!D$7:D$107,$G8) &gt;  0,  INDEX('Evidence střelců a nástřel'!D$7:D$107,$G8), ""), "")</f>
        <v/>
      </c>
      <c r="D8" t="str">
        <f xml:space="preserve"> IF(A8&lt;&gt;"", IF(INDEX('Evidence střelců a nástřel'!E$7:E$107,$G8) &gt;  0,  INDEX('Evidence střelců a nástřel'!E$7:E$107,$G8), ""), "")</f>
        <v/>
      </c>
      <c r="E8" s="16" t="str">
        <f t="shared" ref="E8:E71" ca="1" si="0">IF(A8&lt;&gt;"", RAND(),"")</f>
        <v/>
      </c>
      <c r="F8" s="16" t="str">
        <f t="shared" ref="F8:F71" si="1">IF(A8&lt;&gt;"",RANK($E8,$E$7:$E$107),"")</f>
        <v/>
      </c>
      <c r="G8" t="str">
        <f t="shared" ref="G8:G71" si="2">F8</f>
        <v/>
      </c>
      <c r="H8" s="16" t="str">
        <f>IF(AND($A8 &lt;&gt; "", Nastavení!$B$3 &gt; 0),1+INT(($F8-1)/Nastavení!$B$3),"")</f>
        <v/>
      </c>
      <c r="I8" t="str">
        <f t="shared" ref="I8:I71" si="3">H8</f>
        <v/>
      </c>
    </row>
    <row r="9" spans="1:9" x14ac:dyDescent="0.25">
      <c r="A9" s="16" t="str">
        <f>IF('Evidence střelců a nástřel'!A9&lt;&gt;"", 'Evidence střelců a nástřel'!A9,"")</f>
        <v/>
      </c>
      <c r="B9" t="str">
        <f xml:space="preserve"> IF(A9&lt;&gt;"", IF(INDEX('Evidence střelců a nástřel'!C$7:C$107,$G9) &gt;  0,  INDEX('Evidence střelců a nástřel'!C$7:C$107,$G9), ""), "")</f>
        <v/>
      </c>
      <c r="C9" t="str">
        <f xml:space="preserve"> IF(A9&lt;&gt;"", IF(INDEX('Evidence střelců a nástřel'!D$7:D$107,$G9) &gt;  0,  INDEX('Evidence střelců a nástřel'!D$7:D$107,$G9), ""), "")</f>
        <v/>
      </c>
      <c r="D9" t="str">
        <f xml:space="preserve"> IF(A9&lt;&gt;"", IF(INDEX('Evidence střelců a nástřel'!E$7:E$107,$G9) &gt;  0,  INDEX('Evidence střelců a nástřel'!E$7:E$107,$G9), ""), "")</f>
        <v/>
      </c>
      <c r="E9" s="16" t="str">
        <f t="shared" ca="1" si="0"/>
        <v/>
      </c>
      <c r="F9" s="16" t="str">
        <f t="shared" si="1"/>
        <v/>
      </c>
      <c r="G9" t="str">
        <f t="shared" si="2"/>
        <v/>
      </c>
      <c r="H9" s="16" t="str">
        <f>IF(AND($A9 &lt;&gt; "", Nastavení!$B$3 &gt; 0),1+INT(($F9-1)/Nastavení!$B$3),"")</f>
        <v/>
      </c>
      <c r="I9" t="str">
        <f t="shared" si="3"/>
        <v/>
      </c>
    </row>
    <row r="10" spans="1:9" x14ac:dyDescent="0.25">
      <c r="A10" s="16" t="str">
        <f>IF('Evidence střelců a nástřel'!A10&lt;&gt;"", 'Evidence střelců a nástřel'!A10,"")</f>
        <v/>
      </c>
      <c r="B10" t="str">
        <f xml:space="preserve"> IF(A10&lt;&gt;"", IF(INDEX('Evidence střelců a nástřel'!C$7:C$107,$G10) &gt;  0,  INDEX('Evidence střelců a nástřel'!C$7:C$107,$G10), ""), "")</f>
        <v/>
      </c>
      <c r="C10" t="str">
        <f xml:space="preserve"> IF(A10&lt;&gt;"", IF(INDEX('Evidence střelců a nástřel'!D$7:D$107,$G10) &gt;  0,  INDEX('Evidence střelců a nástřel'!D$7:D$107,$G10), ""), "")</f>
        <v/>
      </c>
      <c r="D10" t="str">
        <f xml:space="preserve"> IF(A10&lt;&gt;"", IF(INDEX('Evidence střelců a nástřel'!E$7:E$107,$G10) &gt;  0,  INDEX('Evidence střelců a nástřel'!E$7:E$107,$G10), ""), "")</f>
        <v/>
      </c>
      <c r="E10" s="16" t="str">
        <f t="shared" ca="1" si="0"/>
        <v/>
      </c>
      <c r="F10" s="16" t="str">
        <f t="shared" si="1"/>
        <v/>
      </c>
      <c r="G10" t="str">
        <f t="shared" si="2"/>
        <v/>
      </c>
      <c r="H10" s="16" t="str">
        <f>IF(AND($A10 &lt;&gt; "", Nastavení!$B$3 &gt; 0),1+INT(($F10-1)/Nastavení!$B$3),"")</f>
        <v/>
      </c>
      <c r="I10" t="str">
        <f t="shared" si="3"/>
        <v/>
      </c>
    </row>
    <row r="11" spans="1:9" x14ac:dyDescent="0.25">
      <c r="A11" s="16" t="str">
        <f>IF('Evidence střelců a nástřel'!A11&lt;&gt;"", 'Evidence střelců a nástřel'!A11,"")</f>
        <v/>
      </c>
      <c r="B11" t="str">
        <f xml:space="preserve"> IF(A11&lt;&gt;"", IF(INDEX('Evidence střelců a nástřel'!C$7:C$107,$G11) &gt;  0,  INDEX('Evidence střelců a nástřel'!C$7:C$107,$G11), ""), "")</f>
        <v/>
      </c>
      <c r="C11" t="str">
        <f xml:space="preserve"> IF(A11&lt;&gt;"", IF(INDEX('Evidence střelců a nástřel'!D$7:D$107,$G11) &gt;  0,  INDEX('Evidence střelců a nástřel'!D$7:D$107,$G11), ""), "")</f>
        <v/>
      </c>
      <c r="D11" t="str">
        <f xml:space="preserve"> IF(A11&lt;&gt;"", IF(INDEX('Evidence střelců a nástřel'!E$7:E$107,$G11) &gt;  0,  INDEX('Evidence střelců a nástřel'!E$7:E$107,$G11), ""), "")</f>
        <v/>
      </c>
      <c r="E11" s="16" t="str">
        <f t="shared" ca="1" si="0"/>
        <v/>
      </c>
      <c r="F11" s="16" t="str">
        <f t="shared" si="1"/>
        <v/>
      </c>
      <c r="G11" t="str">
        <f t="shared" si="2"/>
        <v/>
      </c>
      <c r="H11" s="16" t="str">
        <f>IF(AND($A11 &lt;&gt; "", Nastavení!$B$3 &gt; 0),1+INT(($F11-1)/Nastavení!$B$3),"")</f>
        <v/>
      </c>
      <c r="I11" t="str">
        <f t="shared" si="3"/>
        <v/>
      </c>
    </row>
    <row r="12" spans="1:9" x14ac:dyDescent="0.25">
      <c r="A12" s="16" t="str">
        <f>IF('Evidence střelců a nástřel'!A12&lt;&gt;"", 'Evidence střelců a nástřel'!A12,"")</f>
        <v/>
      </c>
      <c r="B12" t="str">
        <f xml:space="preserve"> IF(A12&lt;&gt;"", IF(INDEX('Evidence střelců a nástřel'!C$7:C$107,$G12) &gt;  0,  INDEX('Evidence střelců a nástřel'!C$7:C$107,$G12), ""), "")</f>
        <v/>
      </c>
      <c r="C12" t="str">
        <f xml:space="preserve"> IF(A12&lt;&gt;"", IF(INDEX('Evidence střelců a nástřel'!D$7:D$107,$G12) &gt;  0,  INDEX('Evidence střelců a nástřel'!D$7:D$107,$G12), ""), "")</f>
        <v/>
      </c>
      <c r="D12" t="str">
        <f xml:space="preserve"> IF(A12&lt;&gt;"", IF(INDEX('Evidence střelců a nástřel'!E$7:E$107,$G12) &gt;  0,  INDEX('Evidence střelců a nástřel'!E$7:E$107,$G12), ""), "")</f>
        <v/>
      </c>
      <c r="E12" s="16" t="str">
        <f t="shared" ca="1" si="0"/>
        <v/>
      </c>
      <c r="F12" s="16" t="str">
        <f t="shared" si="1"/>
        <v/>
      </c>
      <c r="G12" t="str">
        <f t="shared" si="2"/>
        <v/>
      </c>
      <c r="H12" s="16" t="str">
        <f>IF(AND($A12 &lt;&gt; "", Nastavení!$B$3 &gt; 0),1+INT(($F12-1)/Nastavení!$B$3),"")</f>
        <v/>
      </c>
      <c r="I12" t="str">
        <f t="shared" si="3"/>
        <v/>
      </c>
    </row>
    <row r="13" spans="1:9" x14ac:dyDescent="0.25">
      <c r="A13" s="16" t="str">
        <f>IF('Evidence střelců a nástřel'!A13&lt;&gt;"", 'Evidence střelců a nástřel'!A13,"")</f>
        <v/>
      </c>
      <c r="B13" t="str">
        <f xml:space="preserve"> IF(A13&lt;&gt;"", IF(INDEX('Evidence střelců a nástřel'!C$7:C$107,$G13) &gt;  0,  INDEX('Evidence střelců a nástřel'!C$7:C$107,$G13), ""), "")</f>
        <v/>
      </c>
      <c r="C13" t="str">
        <f xml:space="preserve"> IF(A13&lt;&gt;"", IF(INDEX('Evidence střelců a nástřel'!D$7:D$107,$G13) &gt;  0,  INDEX('Evidence střelců a nástřel'!D$7:D$107,$G13), ""), "")</f>
        <v/>
      </c>
      <c r="D13" t="str">
        <f xml:space="preserve"> IF(A13&lt;&gt;"", IF(INDEX('Evidence střelců a nástřel'!E$7:E$107,$G13) &gt;  0,  INDEX('Evidence střelců a nástřel'!E$7:E$107,$G13), ""), "")</f>
        <v/>
      </c>
      <c r="E13" s="16" t="str">
        <f t="shared" ca="1" si="0"/>
        <v/>
      </c>
      <c r="F13" s="16" t="str">
        <f t="shared" si="1"/>
        <v/>
      </c>
      <c r="G13" t="str">
        <f t="shared" si="2"/>
        <v/>
      </c>
      <c r="H13" s="16" t="str">
        <f>IF(AND($A13 &lt;&gt; "", Nastavení!$B$3 &gt; 0),1+INT(($F13-1)/Nastavení!$B$3),"")</f>
        <v/>
      </c>
      <c r="I13" t="str">
        <f t="shared" si="3"/>
        <v/>
      </c>
    </row>
    <row r="14" spans="1:9" x14ac:dyDescent="0.25">
      <c r="A14" s="16" t="str">
        <f>IF('Evidence střelců a nástřel'!A14&lt;&gt;"", 'Evidence střelců a nástřel'!A14,"")</f>
        <v/>
      </c>
      <c r="B14" t="str">
        <f xml:space="preserve"> IF(A14&lt;&gt;"", IF(INDEX('Evidence střelců a nástřel'!C$7:C$107,$G14) &gt;  0,  INDEX('Evidence střelců a nástřel'!C$7:C$107,$G14), ""), "")</f>
        <v/>
      </c>
      <c r="C14" t="str">
        <f xml:space="preserve"> IF(A14&lt;&gt;"", IF(INDEX('Evidence střelců a nástřel'!D$7:D$107,$G14) &gt;  0,  INDEX('Evidence střelců a nástřel'!D$7:D$107,$G14), ""), "")</f>
        <v/>
      </c>
      <c r="D14" t="str">
        <f xml:space="preserve"> IF(A14&lt;&gt;"", IF(INDEX('Evidence střelců a nástřel'!E$7:E$107,$G14) &gt;  0,  INDEX('Evidence střelců a nástřel'!E$7:E$107,$G14), ""), "")</f>
        <v/>
      </c>
      <c r="E14" s="16" t="str">
        <f t="shared" ca="1" si="0"/>
        <v/>
      </c>
      <c r="F14" s="16" t="str">
        <f t="shared" si="1"/>
        <v/>
      </c>
      <c r="G14" t="str">
        <f t="shared" si="2"/>
        <v/>
      </c>
      <c r="H14" s="16" t="str">
        <f>IF(AND($A14 &lt;&gt; "", Nastavení!$B$3 &gt; 0),1+INT(($F14-1)/Nastavení!$B$3),"")</f>
        <v/>
      </c>
      <c r="I14" t="str">
        <f t="shared" si="3"/>
        <v/>
      </c>
    </row>
    <row r="15" spans="1:9" x14ac:dyDescent="0.25">
      <c r="A15" s="16" t="str">
        <f>IF('Evidence střelců a nástřel'!A15&lt;&gt;"", 'Evidence střelců a nástřel'!A15,"")</f>
        <v/>
      </c>
      <c r="B15" t="str">
        <f xml:space="preserve"> IF(A15&lt;&gt;"", IF(INDEX('Evidence střelců a nástřel'!C$7:C$107,$G15) &gt;  0,  INDEX('Evidence střelců a nástřel'!C$7:C$107,$G15), ""), "")</f>
        <v/>
      </c>
      <c r="C15" t="str">
        <f xml:space="preserve"> IF(A15&lt;&gt;"", IF(INDEX('Evidence střelců a nástřel'!D$7:D$107,$G15) &gt;  0,  INDEX('Evidence střelců a nástřel'!D$7:D$107,$G15), ""), "")</f>
        <v/>
      </c>
      <c r="D15" t="str">
        <f xml:space="preserve"> IF(A15&lt;&gt;"", IF(INDEX('Evidence střelců a nástřel'!E$7:E$107,$G15) &gt;  0,  INDEX('Evidence střelců a nástřel'!E$7:E$107,$G15), ""), "")</f>
        <v/>
      </c>
      <c r="E15" s="16" t="str">
        <f t="shared" ca="1" si="0"/>
        <v/>
      </c>
      <c r="F15" s="16" t="str">
        <f t="shared" si="1"/>
        <v/>
      </c>
      <c r="G15" t="str">
        <f t="shared" si="2"/>
        <v/>
      </c>
      <c r="H15" s="16" t="str">
        <f>IF(AND($A15 &lt;&gt; "", Nastavení!$B$3 &gt; 0),1+INT(($F15-1)/Nastavení!$B$3),"")</f>
        <v/>
      </c>
      <c r="I15" t="str">
        <f t="shared" si="3"/>
        <v/>
      </c>
    </row>
    <row r="16" spans="1:9" x14ac:dyDescent="0.25">
      <c r="A16" s="16" t="str">
        <f>IF('Evidence střelců a nástřel'!A16&lt;&gt;"", 'Evidence střelců a nástřel'!A16,"")</f>
        <v/>
      </c>
      <c r="B16" t="str">
        <f xml:space="preserve"> IF(A16&lt;&gt;"", IF(INDEX('Evidence střelců a nástřel'!C$7:C$107,$G16) &gt;  0,  INDEX('Evidence střelců a nástřel'!C$7:C$107,$G16), ""), "")</f>
        <v/>
      </c>
      <c r="C16" t="str">
        <f xml:space="preserve"> IF(A16&lt;&gt;"", IF(INDEX('Evidence střelců a nástřel'!D$7:D$107,$G16) &gt;  0,  INDEX('Evidence střelců a nástřel'!D$7:D$107,$G16), ""), "")</f>
        <v/>
      </c>
      <c r="D16" t="str">
        <f xml:space="preserve"> IF(A16&lt;&gt;"", IF(INDEX('Evidence střelců a nástřel'!E$7:E$107,$G16) &gt;  0,  INDEX('Evidence střelců a nástřel'!E$7:E$107,$G16), ""), "")</f>
        <v/>
      </c>
      <c r="E16" s="16" t="str">
        <f t="shared" ca="1" si="0"/>
        <v/>
      </c>
      <c r="F16" s="16" t="str">
        <f t="shared" si="1"/>
        <v/>
      </c>
      <c r="G16" t="str">
        <f t="shared" si="2"/>
        <v/>
      </c>
      <c r="H16" s="16" t="str">
        <f>IF(AND($A16 &lt;&gt; "", Nastavení!$B$3 &gt; 0),1+INT(($F16-1)/Nastavení!$B$3),"")</f>
        <v/>
      </c>
      <c r="I16" t="str">
        <f t="shared" si="3"/>
        <v/>
      </c>
    </row>
    <row r="17" spans="1:9" x14ac:dyDescent="0.25">
      <c r="A17" s="16" t="str">
        <f>IF('Evidence střelců a nástřel'!A17&lt;&gt;"", 'Evidence střelců a nástřel'!A17,"")</f>
        <v/>
      </c>
      <c r="B17" t="str">
        <f xml:space="preserve"> IF(A17&lt;&gt;"", IF(INDEX('Evidence střelců a nástřel'!C$7:C$107,$G17) &gt;  0,  INDEX('Evidence střelců a nástřel'!C$7:C$107,$G17), ""), "")</f>
        <v/>
      </c>
      <c r="C17" t="str">
        <f xml:space="preserve"> IF(A17&lt;&gt;"", IF(INDEX('Evidence střelců a nástřel'!D$7:D$107,$G17) &gt;  0,  INDEX('Evidence střelců a nástřel'!D$7:D$107,$G17), ""), "")</f>
        <v/>
      </c>
      <c r="D17" t="str">
        <f xml:space="preserve"> IF(A17&lt;&gt;"", IF(INDEX('Evidence střelců a nástřel'!E$7:E$107,$G17) &gt;  0,  INDEX('Evidence střelců a nástřel'!E$7:E$107,$G17), ""), "")</f>
        <v/>
      </c>
      <c r="E17" s="16" t="str">
        <f t="shared" ca="1" si="0"/>
        <v/>
      </c>
      <c r="F17" s="16" t="str">
        <f t="shared" si="1"/>
        <v/>
      </c>
      <c r="G17" t="str">
        <f t="shared" si="2"/>
        <v/>
      </c>
      <c r="H17" s="16" t="str">
        <f>IF(AND($A17 &lt;&gt; "", Nastavení!$B$3 &gt; 0),1+INT(($F17-1)/Nastavení!$B$3),"")</f>
        <v/>
      </c>
      <c r="I17" t="str">
        <f t="shared" si="3"/>
        <v/>
      </c>
    </row>
    <row r="18" spans="1:9" x14ac:dyDescent="0.25">
      <c r="A18" s="16" t="str">
        <f>IF('Evidence střelců a nástřel'!A18&lt;&gt;"", 'Evidence střelců a nástřel'!A18,"")</f>
        <v/>
      </c>
      <c r="B18" t="str">
        <f xml:space="preserve"> IF(A18&lt;&gt;"", IF(INDEX('Evidence střelců a nástřel'!C$7:C$107,$G18) &gt;  0,  INDEX('Evidence střelců a nástřel'!C$7:C$107,$G18), ""), "")</f>
        <v/>
      </c>
      <c r="C18" t="str">
        <f xml:space="preserve"> IF(A18&lt;&gt;"", IF(INDEX('Evidence střelců a nástřel'!D$7:D$107,$G18) &gt;  0,  INDEX('Evidence střelců a nástřel'!D$7:D$107,$G18), ""), "")</f>
        <v/>
      </c>
      <c r="D18" t="str">
        <f xml:space="preserve"> IF(A18&lt;&gt;"", IF(INDEX('Evidence střelců a nástřel'!E$7:E$107,$G18) &gt;  0,  INDEX('Evidence střelců a nástřel'!E$7:E$107,$G18), ""), "")</f>
        <v/>
      </c>
      <c r="E18" s="16" t="str">
        <f t="shared" ca="1" si="0"/>
        <v/>
      </c>
      <c r="F18" s="16" t="str">
        <f t="shared" si="1"/>
        <v/>
      </c>
      <c r="G18" t="str">
        <f t="shared" si="2"/>
        <v/>
      </c>
      <c r="H18" s="16" t="str">
        <f>IF(AND($A18 &lt;&gt; "", Nastavení!$B$3 &gt; 0),1+INT(($F18-1)/Nastavení!$B$3),"")</f>
        <v/>
      </c>
      <c r="I18" t="str">
        <f t="shared" si="3"/>
        <v/>
      </c>
    </row>
    <row r="19" spans="1:9" x14ac:dyDescent="0.25">
      <c r="A19" s="16" t="str">
        <f>IF('Evidence střelců a nástřel'!A19&lt;&gt;"", 'Evidence střelců a nástřel'!A19,"")</f>
        <v/>
      </c>
      <c r="B19" t="str">
        <f xml:space="preserve"> IF(A19&lt;&gt;"", IF(INDEX('Evidence střelců a nástřel'!C$7:C$107,$G19) &gt;  0,  INDEX('Evidence střelců a nástřel'!C$7:C$107,$G19), ""), "")</f>
        <v/>
      </c>
      <c r="C19" t="str">
        <f xml:space="preserve"> IF(A19&lt;&gt;"", IF(INDEX('Evidence střelců a nástřel'!D$7:D$107,$G19) &gt;  0,  INDEX('Evidence střelců a nástřel'!D$7:D$107,$G19), ""), "")</f>
        <v/>
      </c>
      <c r="D19" t="str">
        <f xml:space="preserve"> IF(A19&lt;&gt;"", IF(INDEX('Evidence střelců a nástřel'!E$7:E$107,$G19) &gt;  0,  INDEX('Evidence střelců a nástřel'!E$7:E$107,$G19), ""), "")</f>
        <v/>
      </c>
      <c r="E19" s="16" t="str">
        <f t="shared" ca="1" si="0"/>
        <v/>
      </c>
      <c r="F19" s="16" t="str">
        <f t="shared" si="1"/>
        <v/>
      </c>
      <c r="G19" t="str">
        <f t="shared" si="2"/>
        <v/>
      </c>
      <c r="H19" s="16" t="str">
        <f>IF(AND($A19 &lt;&gt; "", Nastavení!$B$3 &gt; 0),1+INT(($F19-1)/Nastavení!$B$3),"")</f>
        <v/>
      </c>
      <c r="I19" t="str">
        <f t="shared" si="3"/>
        <v/>
      </c>
    </row>
    <row r="20" spans="1:9" x14ac:dyDescent="0.25">
      <c r="A20" s="16" t="str">
        <f>IF('Evidence střelců a nástřel'!A20&lt;&gt;"", 'Evidence střelců a nástřel'!A20,"")</f>
        <v/>
      </c>
      <c r="B20" t="str">
        <f xml:space="preserve"> IF(A20&lt;&gt;"", IF(INDEX('Evidence střelců a nástřel'!C$7:C$107,$G20) &gt;  0,  INDEX('Evidence střelců a nástřel'!C$7:C$107,$G20), ""), "")</f>
        <v/>
      </c>
      <c r="C20" t="str">
        <f xml:space="preserve"> IF(A20&lt;&gt;"", IF(INDEX('Evidence střelců a nástřel'!D$7:D$107,$G20) &gt;  0,  INDEX('Evidence střelců a nástřel'!D$7:D$107,$G20), ""), "")</f>
        <v/>
      </c>
      <c r="D20" t="str">
        <f xml:space="preserve"> IF(A20&lt;&gt;"", IF(INDEX('Evidence střelců a nástřel'!E$7:E$107,$G20) &gt;  0,  INDEX('Evidence střelců a nástřel'!E$7:E$107,$G20), ""), "")</f>
        <v/>
      </c>
      <c r="E20" s="16" t="str">
        <f t="shared" ca="1" si="0"/>
        <v/>
      </c>
      <c r="F20" s="16" t="str">
        <f t="shared" si="1"/>
        <v/>
      </c>
      <c r="G20" t="str">
        <f t="shared" si="2"/>
        <v/>
      </c>
      <c r="H20" s="16" t="str">
        <f>IF(AND($A20 &lt;&gt; "", Nastavení!$B$3 &gt; 0),1+INT(($F20-1)/Nastavení!$B$3),"")</f>
        <v/>
      </c>
      <c r="I20" t="str">
        <f t="shared" si="3"/>
        <v/>
      </c>
    </row>
    <row r="21" spans="1:9" x14ac:dyDescent="0.25">
      <c r="A21" s="16" t="str">
        <f>IF('Evidence střelců a nástřel'!A21&lt;&gt;"", 'Evidence střelců a nástřel'!A21,"")</f>
        <v/>
      </c>
      <c r="B21" t="str">
        <f xml:space="preserve"> IF(A21&lt;&gt;"", IF(INDEX('Evidence střelců a nástřel'!C$7:C$107,$G21) &gt;  0,  INDEX('Evidence střelců a nástřel'!C$7:C$107,$G21), ""), "")</f>
        <v/>
      </c>
      <c r="C21" t="str">
        <f xml:space="preserve"> IF(A21&lt;&gt;"", IF(INDEX('Evidence střelců a nástřel'!D$7:D$107,$G21) &gt;  0,  INDEX('Evidence střelců a nástřel'!D$7:D$107,$G21), ""), "")</f>
        <v/>
      </c>
      <c r="D21" t="str">
        <f xml:space="preserve"> IF(A21&lt;&gt;"", IF(INDEX('Evidence střelců a nástřel'!E$7:E$107,$G21) &gt;  0,  INDEX('Evidence střelců a nástřel'!E$7:E$107,$G21), ""), "")</f>
        <v/>
      </c>
      <c r="E21" s="16" t="str">
        <f t="shared" ca="1" si="0"/>
        <v/>
      </c>
      <c r="F21" s="16" t="str">
        <f t="shared" si="1"/>
        <v/>
      </c>
      <c r="G21" t="str">
        <f t="shared" si="2"/>
        <v/>
      </c>
      <c r="H21" s="16" t="str">
        <f>IF(AND($A21 &lt;&gt; "", Nastavení!$B$3 &gt; 0),1+INT(($F21-1)/Nastavení!$B$3),"")</f>
        <v/>
      </c>
      <c r="I21" t="str">
        <f t="shared" si="3"/>
        <v/>
      </c>
    </row>
    <row r="22" spans="1:9" x14ac:dyDescent="0.25">
      <c r="A22" s="16" t="str">
        <f>IF('Evidence střelců a nástřel'!A22&lt;&gt;"", 'Evidence střelců a nástřel'!A22,"")</f>
        <v/>
      </c>
      <c r="B22" t="str">
        <f xml:space="preserve"> IF(A22&lt;&gt;"", IF(INDEX('Evidence střelců a nástřel'!C$7:C$107,$G22) &gt;  0,  INDEX('Evidence střelců a nástřel'!C$7:C$107,$G22), ""), "")</f>
        <v/>
      </c>
      <c r="C22" t="str">
        <f xml:space="preserve"> IF(A22&lt;&gt;"", IF(INDEX('Evidence střelců a nástřel'!D$7:D$107,$G22) &gt;  0,  INDEX('Evidence střelců a nástřel'!D$7:D$107,$G22), ""), "")</f>
        <v/>
      </c>
      <c r="D22" t="str">
        <f xml:space="preserve"> IF(A22&lt;&gt;"", IF(INDEX('Evidence střelců a nástřel'!E$7:E$107,$G22) &gt;  0,  INDEX('Evidence střelců a nástřel'!E$7:E$107,$G22), ""), "")</f>
        <v/>
      </c>
      <c r="E22" s="16" t="str">
        <f t="shared" ca="1" si="0"/>
        <v/>
      </c>
      <c r="F22" s="16" t="str">
        <f t="shared" si="1"/>
        <v/>
      </c>
      <c r="G22" t="str">
        <f t="shared" si="2"/>
        <v/>
      </c>
      <c r="H22" s="16" t="str">
        <f>IF(AND($A22 &lt;&gt; "", Nastavení!$B$3 &gt; 0),1+INT(($F22-1)/Nastavení!$B$3),"")</f>
        <v/>
      </c>
      <c r="I22" t="str">
        <f t="shared" si="3"/>
        <v/>
      </c>
    </row>
    <row r="23" spans="1:9" x14ac:dyDescent="0.25">
      <c r="A23" s="16" t="str">
        <f>IF('Evidence střelců a nástřel'!A23&lt;&gt;"", 'Evidence střelců a nástřel'!A23,"")</f>
        <v/>
      </c>
      <c r="B23" t="str">
        <f xml:space="preserve"> IF(A23&lt;&gt;"", IF(INDEX('Evidence střelců a nástřel'!C$7:C$107,$G23) &gt;  0,  INDEX('Evidence střelců a nástřel'!C$7:C$107,$G23), ""), "")</f>
        <v/>
      </c>
      <c r="C23" t="str">
        <f xml:space="preserve"> IF(A23&lt;&gt;"", IF(INDEX('Evidence střelců a nástřel'!D$7:D$107,$G23) &gt;  0,  INDEX('Evidence střelců a nástřel'!D$7:D$107,$G23), ""), "")</f>
        <v/>
      </c>
      <c r="D23" t="str">
        <f xml:space="preserve"> IF(A23&lt;&gt;"", IF(INDEX('Evidence střelců a nástřel'!E$7:E$107,$G23) &gt;  0,  INDEX('Evidence střelců a nástřel'!E$7:E$107,$G23), ""), "")</f>
        <v/>
      </c>
      <c r="E23" s="16" t="str">
        <f t="shared" ca="1" si="0"/>
        <v/>
      </c>
      <c r="F23" s="16" t="str">
        <f t="shared" si="1"/>
        <v/>
      </c>
      <c r="G23" t="str">
        <f t="shared" si="2"/>
        <v/>
      </c>
      <c r="H23" s="16" t="str">
        <f>IF(AND($A23 &lt;&gt; "", Nastavení!$B$3 &gt; 0),1+INT(($F23-1)/Nastavení!$B$3),"")</f>
        <v/>
      </c>
      <c r="I23" t="str">
        <f t="shared" si="3"/>
        <v/>
      </c>
    </row>
    <row r="24" spans="1:9" x14ac:dyDescent="0.25">
      <c r="A24" s="16" t="str">
        <f>IF('Evidence střelců a nástřel'!A24&lt;&gt;"", 'Evidence střelců a nástřel'!A24,"")</f>
        <v/>
      </c>
      <c r="B24" t="str">
        <f xml:space="preserve"> IF(A24&lt;&gt;"", IF(INDEX('Evidence střelců a nástřel'!C$7:C$107,$G24) &gt;  0,  INDEX('Evidence střelců a nástřel'!C$7:C$107,$G24), ""), "")</f>
        <v/>
      </c>
      <c r="C24" t="str">
        <f xml:space="preserve"> IF(A24&lt;&gt;"", IF(INDEX('Evidence střelců a nástřel'!D$7:D$107,$G24) &gt;  0,  INDEX('Evidence střelců a nástřel'!D$7:D$107,$G24), ""), "")</f>
        <v/>
      </c>
      <c r="D24" t="str">
        <f xml:space="preserve"> IF(A24&lt;&gt;"", IF(INDEX('Evidence střelců a nástřel'!E$7:E$107,$G24) &gt;  0,  INDEX('Evidence střelců a nástřel'!E$7:E$107,$G24), ""), "")</f>
        <v/>
      </c>
      <c r="E24" s="16" t="str">
        <f t="shared" ca="1" si="0"/>
        <v/>
      </c>
      <c r="F24" s="16" t="str">
        <f t="shared" si="1"/>
        <v/>
      </c>
      <c r="G24" t="str">
        <f t="shared" si="2"/>
        <v/>
      </c>
      <c r="H24" s="16" t="str">
        <f>IF(AND($A24 &lt;&gt; "", Nastavení!$B$3 &gt; 0),1+INT(($F24-1)/Nastavení!$B$3),"")</f>
        <v/>
      </c>
      <c r="I24" t="str">
        <f t="shared" si="3"/>
        <v/>
      </c>
    </row>
    <row r="25" spans="1:9" x14ac:dyDescent="0.25">
      <c r="A25" s="16" t="str">
        <f>IF('Evidence střelců a nástřel'!A25&lt;&gt;"", 'Evidence střelců a nástřel'!A25,"")</f>
        <v/>
      </c>
      <c r="B25" t="str">
        <f xml:space="preserve"> IF(A25&lt;&gt;"", IF(INDEX('Evidence střelců a nástřel'!C$7:C$107,$G25) &gt;  0,  INDEX('Evidence střelců a nástřel'!C$7:C$107,$G25), ""), "")</f>
        <v/>
      </c>
      <c r="C25" t="str">
        <f xml:space="preserve"> IF(A25&lt;&gt;"", IF(INDEX('Evidence střelců a nástřel'!D$7:D$107,$G25) &gt;  0,  INDEX('Evidence střelců a nástřel'!D$7:D$107,$G25), ""), "")</f>
        <v/>
      </c>
      <c r="D25" t="str">
        <f xml:space="preserve"> IF(A25&lt;&gt;"", IF(INDEX('Evidence střelců a nástřel'!E$7:E$107,$G25) &gt;  0,  INDEX('Evidence střelců a nástřel'!E$7:E$107,$G25), ""), "")</f>
        <v/>
      </c>
      <c r="E25" s="16" t="str">
        <f t="shared" ca="1" si="0"/>
        <v/>
      </c>
      <c r="F25" s="16" t="str">
        <f t="shared" si="1"/>
        <v/>
      </c>
      <c r="G25" t="str">
        <f t="shared" si="2"/>
        <v/>
      </c>
      <c r="H25" s="16" t="str">
        <f>IF(AND($A25 &lt;&gt; "", Nastavení!$B$3 &gt; 0),1+INT(($F25-1)/Nastavení!$B$3),"")</f>
        <v/>
      </c>
      <c r="I25" t="str">
        <f t="shared" si="3"/>
        <v/>
      </c>
    </row>
    <row r="26" spans="1:9" x14ac:dyDescent="0.25">
      <c r="A26" s="16" t="str">
        <f>IF('Evidence střelců a nástřel'!A26&lt;&gt;"", 'Evidence střelců a nástřel'!A26,"")</f>
        <v/>
      </c>
      <c r="B26" t="str">
        <f xml:space="preserve"> IF(A26&lt;&gt;"", IF(INDEX('Evidence střelců a nástřel'!C$7:C$107,$G26) &gt;  0,  INDEX('Evidence střelců a nástřel'!C$7:C$107,$G26), ""), "")</f>
        <v/>
      </c>
      <c r="C26" t="str">
        <f xml:space="preserve"> IF(A26&lt;&gt;"", IF(INDEX('Evidence střelců a nástřel'!D$7:D$107,$G26) &gt;  0,  INDEX('Evidence střelců a nástřel'!D$7:D$107,$G26), ""), "")</f>
        <v/>
      </c>
      <c r="D26" t="str">
        <f xml:space="preserve"> IF(A26&lt;&gt;"", IF(INDEX('Evidence střelců a nástřel'!E$7:E$107,$G26) &gt;  0,  INDEX('Evidence střelců a nástřel'!E$7:E$107,$G26), ""), "")</f>
        <v/>
      </c>
      <c r="E26" s="16" t="str">
        <f t="shared" ca="1" si="0"/>
        <v/>
      </c>
      <c r="F26" s="16" t="str">
        <f t="shared" si="1"/>
        <v/>
      </c>
      <c r="G26" t="str">
        <f t="shared" si="2"/>
        <v/>
      </c>
      <c r="H26" s="16" t="str">
        <f>IF(AND($A26 &lt;&gt; "", Nastavení!$B$3 &gt; 0),1+INT(($F26-1)/Nastavení!$B$3),"")</f>
        <v/>
      </c>
      <c r="I26" t="str">
        <f t="shared" si="3"/>
        <v/>
      </c>
    </row>
    <row r="27" spans="1:9" x14ac:dyDescent="0.25">
      <c r="A27" s="16" t="str">
        <f>IF('Evidence střelců a nástřel'!A27&lt;&gt;"", 'Evidence střelců a nástřel'!A27,"")</f>
        <v/>
      </c>
      <c r="B27" t="str">
        <f xml:space="preserve"> IF(A27&lt;&gt;"", IF(INDEX('Evidence střelců a nástřel'!C$7:C$107,$G27) &gt;  0,  INDEX('Evidence střelců a nástřel'!C$7:C$107,$G27), ""), "")</f>
        <v/>
      </c>
      <c r="C27" t="str">
        <f xml:space="preserve"> IF(A27&lt;&gt;"", IF(INDEX('Evidence střelců a nástřel'!D$7:D$107,$G27) &gt;  0,  INDEX('Evidence střelců a nástřel'!D$7:D$107,$G27), ""), "")</f>
        <v/>
      </c>
      <c r="D27" t="str">
        <f xml:space="preserve"> IF(A27&lt;&gt;"", IF(INDEX('Evidence střelců a nástřel'!E$7:E$107,$G27) &gt;  0,  INDEX('Evidence střelců a nástřel'!E$7:E$107,$G27), ""), "")</f>
        <v/>
      </c>
      <c r="E27" s="16" t="str">
        <f t="shared" ca="1" si="0"/>
        <v/>
      </c>
      <c r="F27" s="16" t="str">
        <f t="shared" si="1"/>
        <v/>
      </c>
      <c r="G27" t="str">
        <f t="shared" si="2"/>
        <v/>
      </c>
      <c r="H27" s="16" t="str">
        <f>IF(AND($A27 &lt;&gt; "", Nastavení!$B$3 &gt; 0),1+INT(($F27-1)/Nastavení!$B$3),"")</f>
        <v/>
      </c>
      <c r="I27" t="str">
        <f t="shared" si="3"/>
        <v/>
      </c>
    </row>
    <row r="28" spans="1:9" x14ac:dyDescent="0.25">
      <c r="A28" s="16" t="str">
        <f>IF('Evidence střelců a nástřel'!A28&lt;&gt;"", 'Evidence střelců a nástřel'!A28,"")</f>
        <v/>
      </c>
      <c r="B28" t="str">
        <f xml:space="preserve"> IF(A28&lt;&gt;"", IF(INDEX('Evidence střelců a nástřel'!C$7:C$107,$G28) &gt;  0,  INDEX('Evidence střelců a nástřel'!C$7:C$107,$G28), ""), "")</f>
        <v/>
      </c>
      <c r="C28" t="str">
        <f xml:space="preserve"> IF(A28&lt;&gt;"", IF(INDEX('Evidence střelců a nástřel'!D$7:D$107,$G28) &gt;  0,  INDEX('Evidence střelců a nástřel'!D$7:D$107,$G28), ""), "")</f>
        <v/>
      </c>
      <c r="D28" t="str">
        <f xml:space="preserve"> IF(A28&lt;&gt;"", IF(INDEX('Evidence střelců a nástřel'!E$7:E$107,$G28) &gt;  0,  INDEX('Evidence střelců a nástřel'!E$7:E$107,$G28), ""), "")</f>
        <v/>
      </c>
      <c r="E28" s="16" t="str">
        <f t="shared" ca="1" si="0"/>
        <v/>
      </c>
      <c r="F28" s="16" t="str">
        <f t="shared" si="1"/>
        <v/>
      </c>
      <c r="G28" t="str">
        <f t="shared" si="2"/>
        <v/>
      </c>
      <c r="H28" s="16" t="str">
        <f>IF(AND($A28 &lt;&gt; "", Nastavení!$B$3 &gt; 0),1+INT(($F28-1)/Nastavení!$B$3),"")</f>
        <v/>
      </c>
      <c r="I28" t="str">
        <f t="shared" si="3"/>
        <v/>
      </c>
    </row>
    <row r="29" spans="1:9" x14ac:dyDescent="0.25">
      <c r="A29" s="16" t="str">
        <f>IF('Evidence střelců a nástřel'!A29&lt;&gt;"", 'Evidence střelců a nástřel'!A29,"")</f>
        <v/>
      </c>
      <c r="B29" t="str">
        <f xml:space="preserve"> IF(A29&lt;&gt;"", IF(INDEX('Evidence střelců a nástřel'!C$7:C$107,$G29) &gt;  0,  INDEX('Evidence střelců a nástřel'!C$7:C$107,$G29), ""), "")</f>
        <v/>
      </c>
      <c r="C29" t="str">
        <f xml:space="preserve"> IF(A29&lt;&gt;"", IF(INDEX('Evidence střelců a nástřel'!D$7:D$107,$G29) &gt;  0,  INDEX('Evidence střelců a nástřel'!D$7:D$107,$G29), ""), "")</f>
        <v/>
      </c>
      <c r="D29" t="str">
        <f xml:space="preserve"> IF(A29&lt;&gt;"", IF(INDEX('Evidence střelců a nástřel'!E$7:E$107,$G29) &gt;  0,  INDEX('Evidence střelců a nástřel'!E$7:E$107,$G29), ""), "")</f>
        <v/>
      </c>
      <c r="E29" s="16" t="str">
        <f t="shared" ca="1" si="0"/>
        <v/>
      </c>
      <c r="F29" s="16" t="str">
        <f t="shared" si="1"/>
        <v/>
      </c>
      <c r="G29" t="str">
        <f t="shared" si="2"/>
        <v/>
      </c>
      <c r="H29" s="16" t="str">
        <f>IF(AND($A29 &lt;&gt; "", Nastavení!$B$3 &gt; 0),1+INT(($F29-1)/Nastavení!$B$3),"")</f>
        <v/>
      </c>
      <c r="I29" t="str">
        <f t="shared" si="3"/>
        <v/>
      </c>
    </row>
    <row r="30" spans="1:9" x14ac:dyDescent="0.25">
      <c r="A30" s="16" t="str">
        <f>IF('Evidence střelců a nástřel'!A30&lt;&gt;"", 'Evidence střelců a nástřel'!A30,"")</f>
        <v/>
      </c>
      <c r="B30" t="str">
        <f xml:space="preserve"> IF(A30&lt;&gt;"", IF(INDEX('Evidence střelců a nástřel'!C$7:C$107,$G30) &gt;  0,  INDEX('Evidence střelců a nástřel'!C$7:C$107,$G30), ""), "")</f>
        <v/>
      </c>
      <c r="C30" t="str">
        <f xml:space="preserve"> IF(A30&lt;&gt;"", IF(INDEX('Evidence střelců a nástřel'!D$7:D$107,$G30) &gt;  0,  INDEX('Evidence střelců a nástřel'!D$7:D$107,$G30), ""), "")</f>
        <v/>
      </c>
      <c r="D30" t="str">
        <f xml:space="preserve"> IF(A30&lt;&gt;"", IF(INDEX('Evidence střelců a nástřel'!E$7:E$107,$G30) &gt;  0,  INDEX('Evidence střelců a nástřel'!E$7:E$107,$G30), ""), "")</f>
        <v/>
      </c>
      <c r="E30" s="16" t="str">
        <f t="shared" ca="1" si="0"/>
        <v/>
      </c>
      <c r="F30" s="16" t="str">
        <f t="shared" si="1"/>
        <v/>
      </c>
      <c r="G30" t="str">
        <f t="shared" si="2"/>
        <v/>
      </c>
      <c r="H30" s="16" t="str">
        <f>IF(AND($A30 &lt;&gt; "", Nastavení!$B$3 &gt; 0),1+INT(($F30-1)/Nastavení!$B$3),"")</f>
        <v/>
      </c>
      <c r="I30" t="str">
        <f t="shared" si="3"/>
        <v/>
      </c>
    </row>
    <row r="31" spans="1:9" x14ac:dyDescent="0.25">
      <c r="A31" s="16" t="str">
        <f>IF('Evidence střelců a nástřel'!A31&lt;&gt;"", 'Evidence střelců a nástřel'!A31,"")</f>
        <v/>
      </c>
      <c r="B31" t="str">
        <f xml:space="preserve"> IF(A31&lt;&gt;"", IF(INDEX('Evidence střelců a nástřel'!C$7:C$107,$G31) &gt;  0,  INDEX('Evidence střelců a nástřel'!C$7:C$107,$G31), ""), "")</f>
        <v/>
      </c>
      <c r="C31" t="str">
        <f xml:space="preserve"> IF(A31&lt;&gt;"", IF(INDEX('Evidence střelců a nástřel'!D$7:D$107,$G31) &gt;  0,  INDEX('Evidence střelců a nástřel'!D$7:D$107,$G31), ""), "")</f>
        <v/>
      </c>
      <c r="D31" t="str">
        <f xml:space="preserve"> IF(A31&lt;&gt;"", IF(INDEX('Evidence střelců a nástřel'!E$7:E$107,$G31) &gt;  0,  INDEX('Evidence střelců a nástřel'!E$7:E$107,$G31), ""), "")</f>
        <v/>
      </c>
      <c r="E31" s="16" t="str">
        <f t="shared" ca="1" si="0"/>
        <v/>
      </c>
      <c r="F31" s="16" t="str">
        <f t="shared" si="1"/>
        <v/>
      </c>
      <c r="G31" t="str">
        <f t="shared" si="2"/>
        <v/>
      </c>
      <c r="H31" s="16" t="str">
        <f>IF(AND($A31 &lt;&gt; "", Nastavení!$B$3 &gt; 0),1+INT(($F31-1)/Nastavení!$B$3),"")</f>
        <v/>
      </c>
      <c r="I31" t="str">
        <f t="shared" si="3"/>
        <v/>
      </c>
    </row>
    <row r="32" spans="1:9" x14ac:dyDescent="0.25">
      <c r="A32" s="16" t="str">
        <f>IF('Evidence střelců a nástřel'!A32&lt;&gt;"", 'Evidence střelců a nástřel'!A32,"")</f>
        <v/>
      </c>
      <c r="B32" t="str">
        <f xml:space="preserve"> IF(A32&lt;&gt;"", IF(INDEX('Evidence střelců a nástřel'!C$7:C$107,$G32) &gt;  0,  INDEX('Evidence střelců a nástřel'!C$7:C$107,$G32), ""), "")</f>
        <v/>
      </c>
      <c r="C32" t="str">
        <f xml:space="preserve"> IF(A32&lt;&gt;"", IF(INDEX('Evidence střelců a nástřel'!D$7:D$107,$G32) &gt;  0,  INDEX('Evidence střelců a nástřel'!D$7:D$107,$G32), ""), "")</f>
        <v/>
      </c>
      <c r="D32" t="str">
        <f xml:space="preserve"> IF(A32&lt;&gt;"", IF(INDEX('Evidence střelců a nástřel'!E$7:E$107,$G32) &gt;  0,  INDEX('Evidence střelců a nástřel'!E$7:E$107,$G32), ""), "")</f>
        <v/>
      </c>
      <c r="E32" s="16" t="str">
        <f t="shared" ca="1" si="0"/>
        <v/>
      </c>
      <c r="F32" s="16" t="str">
        <f t="shared" si="1"/>
        <v/>
      </c>
      <c r="G32" t="str">
        <f t="shared" si="2"/>
        <v/>
      </c>
      <c r="H32" s="16" t="str">
        <f>IF(AND($A32 &lt;&gt; "", Nastavení!$B$3 &gt; 0),1+INT(($F32-1)/Nastavení!$B$3),"")</f>
        <v/>
      </c>
      <c r="I32" t="str">
        <f t="shared" si="3"/>
        <v/>
      </c>
    </row>
    <row r="33" spans="1:9" x14ac:dyDescent="0.25">
      <c r="A33" s="16" t="str">
        <f>IF('Evidence střelců a nástřel'!A33&lt;&gt;"", 'Evidence střelců a nástřel'!A33,"")</f>
        <v/>
      </c>
      <c r="B33" t="str">
        <f xml:space="preserve"> IF(A33&lt;&gt;"", IF(INDEX('Evidence střelců a nástřel'!C$7:C$107,$G33) &gt;  0,  INDEX('Evidence střelců a nástřel'!C$7:C$107,$G33), ""), "")</f>
        <v/>
      </c>
      <c r="C33" t="str">
        <f xml:space="preserve"> IF(A33&lt;&gt;"", IF(INDEX('Evidence střelců a nástřel'!D$7:D$107,$G33) &gt;  0,  INDEX('Evidence střelců a nástřel'!D$7:D$107,$G33), ""), "")</f>
        <v/>
      </c>
      <c r="D33" t="str">
        <f xml:space="preserve"> IF(A33&lt;&gt;"", IF(INDEX('Evidence střelců a nástřel'!E$7:E$107,$G33) &gt;  0,  INDEX('Evidence střelců a nástřel'!E$7:E$107,$G33), ""), "")</f>
        <v/>
      </c>
      <c r="E33" s="16" t="str">
        <f t="shared" ca="1" si="0"/>
        <v/>
      </c>
      <c r="F33" s="16" t="str">
        <f t="shared" si="1"/>
        <v/>
      </c>
      <c r="G33" t="str">
        <f t="shared" si="2"/>
        <v/>
      </c>
      <c r="H33" s="16" t="str">
        <f>IF(AND($A33 &lt;&gt; "", Nastavení!$B$3 &gt; 0),1+INT(($F33-1)/Nastavení!$B$3),"")</f>
        <v/>
      </c>
      <c r="I33" t="str">
        <f t="shared" si="3"/>
        <v/>
      </c>
    </row>
    <row r="34" spans="1:9" x14ac:dyDescent="0.25">
      <c r="A34" s="16" t="str">
        <f>IF('Evidence střelců a nástřel'!A34&lt;&gt;"", 'Evidence střelců a nástřel'!A34,"")</f>
        <v/>
      </c>
      <c r="B34" t="str">
        <f xml:space="preserve"> IF(A34&lt;&gt;"", IF(INDEX('Evidence střelců a nástřel'!C$7:C$107,$G34) &gt;  0,  INDEX('Evidence střelců a nástřel'!C$7:C$107,$G34), ""), "")</f>
        <v/>
      </c>
      <c r="C34" t="str">
        <f xml:space="preserve"> IF(A34&lt;&gt;"", IF(INDEX('Evidence střelců a nástřel'!D$7:D$107,$G34) &gt;  0,  INDEX('Evidence střelců a nástřel'!D$7:D$107,$G34), ""), "")</f>
        <v/>
      </c>
      <c r="D34" t="str">
        <f xml:space="preserve"> IF(A34&lt;&gt;"", IF(INDEX('Evidence střelců a nástřel'!E$7:E$107,$G34) &gt;  0,  INDEX('Evidence střelců a nástřel'!E$7:E$107,$G34), ""), "")</f>
        <v/>
      </c>
      <c r="E34" s="16" t="str">
        <f t="shared" ca="1" si="0"/>
        <v/>
      </c>
      <c r="F34" s="16" t="str">
        <f t="shared" si="1"/>
        <v/>
      </c>
      <c r="G34" t="str">
        <f t="shared" si="2"/>
        <v/>
      </c>
      <c r="H34" s="16" t="str">
        <f>IF(AND($A34 &lt;&gt; "", Nastavení!$B$3 &gt; 0),1+INT(($F34-1)/Nastavení!$B$3),"")</f>
        <v/>
      </c>
      <c r="I34" t="str">
        <f t="shared" si="3"/>
        <v/>
      </c>
    </row>
    <row r="35" spans="1:9" x14ac:dyDescent="0.25">
      <c r="A35" s="16" t="str">
        <f>IF('Evidence střelců a nástřel'!A35&lt;&gt;"", 'Evidence střelců a nástřel'!A35,"")</f>
        <v/>
      </c>
      <c r="B35" t="str">
        <f xml:space="preserve"> IF(A35&lt;&gt;"", IF(INDEX('Evidence střelců a nástřel'!C$7:C$107,$G35) &gt;  0,  INDEX('Evidence střelců a nástřel'!C$7:C$107,$G35), ""), "")</f>
        <v/>
      </c>
      <c r="C35" t="str">
        <f xml:space="preserve"> IF(A35&lt;&gt;"", IF(INDEX('Evidence střelců a nástřel'!D$7:D$107,$G35) &gt;  0,  INDEX('Evidence střelců a nástřel'!D$7:D$107,$G35), ""), "")</f>
        <v/>
      </c>
      <c r="D35" t="str">
        <f xml:space="preserve"> IF(A35&lt;&gt;"", IF(INDEX('Evidence střelců a nástřel'!E$7:E$107,$G35) &gt;  0,  INDEX('Evidence střelců a nástřel'!E$7:E$107,$G35), ""), "")</f>
        <v/>
      </c>
      <c r="E35" s="16" t="str">
        <f t="shared" ca="1" si="0"/>
        <v/>
      </c>
      <c r="F35" s="16" t="str">
        <f t="shared" si="1"/>
        <v/>
      </c>
      <c r="G35" t="str">
        <f t="shared" si="2"/>
        <v/>
      </c>
      <c r="H35" s="16" t="str">
        <f>IF(AND($A35 &lt;&gt; "", Nastavení!$B$3 &gt; 0),1+INT(($F35-1)/Nastavení!$B$3),"")</f>
        <v/>
      </c>
      <c r="I35" t="str">
        <f t="shared" si="3"/>
        <v/>
      </c>
    </row>
    <row r="36" spans="1:9" x14ac:dyDescent="0.25">
      <c r="A36" s="16" t="str">
        <f>IF('Evidence střelců a nástřel'!A36&lt;&gt;"", 'Evidence střelců a nástřel'!A36,"")</f>
        <v/>
      </c>
      <c r="B36" t="str">
        <f xml:space="preserve"> IF(A36&lt;&gt;"", IF(INDEX('Evidence střelců a nástřel'!C$7:C$107,$G36) &gt;  0,  INDEX('Evidence střelců a nástřel'!C$7:C$107,$G36), ""), "")</f>
        <v/>
      </c>
      <c r="C36" t="str">
        <f xml:space="preserve"> IF(A36&lt;&gt;"", IF(INDEX('Evidence střelců a nástřel'!D$7:D$107,$G36) &gt;  0,  INDEX('Evidence střelců a nástřel'!D$7:D$107,$G36), ""), "")</f>
        <v/>
      </c>
      <c r="D36" t="str">
        <f xml:space="preserve"> IF(A36&lt;&gt;"", IF(INDEX('Evidence střelců a nástřel'!E$7:E$107,$G36) &gt;  0,  INDEX('Evidence střelců a nástřel'!E$7:E$107,$G36), ""), "")</f>
        <v/>
      </c>
      <c r="E36" s="16" t="str">
        <f t="shared" ca="1" si="0"/>
        <v/>
      </c>
      <c r="F36" s="16" t="str">
        <f t="shared" si="1"/>
        <v/>
      </c>
      <c r="G36" t="str">
        <f t="shared" si="2"/>
        <v/>
      </c>
      <c r="H36" s="16" t="str">
        <f>IF(AND($A36 &lt;&gt; "", Nastavení!$B$3 &gt; 0),1+INT(($F36-1)/Nastavení!$B$3),"")</f>
        <v/>
      </c>
      <c r="I36" t="str">
        <f t="shared" si="3"/>
        <v/>
      </c>
    </row>
    <row r="37" spans="1:9" x14ac:dyDescent="0.25">
      <c r="A37" s="16" t="str">
        <f>IF('Evidence střelců a nástřel'!A37&lt;&gt;"", 'Evidence střelců a nástřel'!A37,"")</f>
        <v/>
      </c>
      <c r="B37" t="str">
        <f xml:space="preserve"> IF(A37&lt;&gt;"", IF(INDEX('Evidence střelců a nástřel'!C$7:C$107,$G37) &gt;  0,  INDEX('Evidence střelců a nástřel'!C$7:C$107,$G37), ""), "")</f>
        <v/>
      </c>
      <c r="C37" t="str">
        <f xml:space="preserve"> IF(A37&lt;&gt;"", IF(INDEX('Evidence střelců a nástřel'!D$7:D$107,$G37) &gt;  0,  INDEX('Evidence střelců a nástřel'!D$7:D$107,$G37), ""), "")</f>
        <v/>
      </c>
      <c r="D37" t="str">
        <f xml:space="preserve"> IF(A37&lt;&gt;"", IF(INDEX('Evidence střelců a nástřel'!E$7:E$107,$G37) &gt;  0,  INDEX('Evidence střelců a nástřel'!E$7:E$107,$G37), ""), "")</f>
        <v/>
      </c>
      <c r="E37" s="16" t="str">
        <f t="shared" ca="1" si="0"/>
        <v/>
      </c>
      <c r="F37" s="16" t="str">
        <f t="shared" si="1"/>
        <v/>
      </c>
      <c r="G37" t="str">
        <f t="shared" si="2"/>
        <v/>
      </c>
      <c r="H37" s="16" t="str">
        <f>IF(AND($A37 &lt;&gt; "", Nastavení!$B$3 &gt; 0),1+INT(($F37-1)/Nastavení!$B$3),"")</f>
        <v/>
      </c>
      <c r="I37" t="str">
        <f t="shared" si="3"/>
        <v/>
      </c>
    </row>
    <row r="38" spans="1:9" x14ac:dyDescent="0.25">
      <c r="A38" s="16" t="str">
        <f>IF('Evidence střelců a nástřel'!A38&lt;&gt;"", 'Evidence střelců a nástřel'!A38,"")</f>
        <v/>
      </c>
      <c r="B38" t="str">
        <f xml:space="preserve"> IF(A38&lt;&gt;"", IF(INDEX('Evidence střelců a nástřel'!C$7:C$107,$G38) &gt;  0,  INDEX('Evidence střelců a nástřel'!C$7:C$107,$G38), ""), "")</f>
        <v/>
      </c>
      <c r="C38" t="str">
        <f xml:space="preserve"> IF(A38&lt;&gt;"", IF(INDEX('Evidence střelců a nástřel'!D$7:D$107,$G38) &gt;  0,  INDEX('Evidence střelců a nástřel'!D$7:D$107,$G38), ""), "")</f>
        <v/>
      </c>
      <c r="D38" t="str">
        <f xml:space="preserve"> IF(A38&lt;&gt;"", IF(INDEX('Evidence střelců a nástřel'!E$7:E$107,$G38) &gt;  0,  INDEX('Evidence střelců a nástřel'!E$7:E$107,$G38), ""), "")</f>
        <v/>
      </c>
      <c r="E38" s="16" t="str">
        <f t="shared" ca="1" si="0"/>
        <v/>
      </c>
      <c r="F38" s="16" t="str">
        <f t="shared" si="1"/>
        <v/>
      </c>
      <c r="G38" t="str">
        <f t="shared" si="2"/>
        <v/>
      </c>
      <c r="H38" s="16" t="str">
        <f>IF(AND($A38 &lt;&gt; "", Nastavení!$B$3 &gt; 0),1+INT(($F38-1)/Nastavení!$B$3),"")</f>
        <v/>
      </c>
      <c r="I38" t="str">
        <f t="shared" si="3"/>
        <v/>
      </c>
    </row>
    <row r="39" spans="1:9" x14ac:dyDescent="0.25">
      <c r="A39" s="16" t="str">
        <f>IF('Evidence střelců a nástřel'!A39&lt;&gt;"", 'Evidence střelců a nástřel'!A39,"")</f>
        <v/>
      </c>
      <c r="B39" t="str">
        <f xml:space="preserve"> IF(A39&lt;&gt;"", IF(INDEX('Evidence střelců a nástřel'!C$7:C$107,$G39) &gt;  0,  INDEX('Evidence střelců a nástřel'!C$7:C$107,$G39), ""), "")</f>
        <v/>
      </c>
      <c r="C39" t="str">
        <f xml:space="preserve"> IF(A39&lt;&gt;"", IF(INDEX('Evidence střelců a nástřel'!D$7:D$107,$G39) &gt;  0,  INDEX('Evidence střelců a nástřel'!D$7:D$107,$G39), ""), "")</f>
        <v/>
      </c>
      <c r="D39" t="str">
        <f xml:space="preserve"> IF(A39&lt;&gt;"", IF(INDEX('Evidence střelců a nástřel'!E$7:E$107,$G39) &gt;  0,  INDEX('Evidence střelců a nástřel'!E$7:E$107,$G39), ""), "")</f>
        <v/>
      </c>
      <c r="E39" s="16" t="str">
        <f t="shared" ca="1" si="0"/>
        <v/>
      </c>
      <c r="F39" s="16" t="str">
        <f t="shared" si="1"/>
        <v/>
      </c>
      <c r="G39" t="str">
        <f t="shared" si="2"/>
        <v/>
      </c>
      <c r="H39" s="16" t="str">
        <f>IF(AND($A39 &lt;&gt; "", Nastavení!$B$3 &gt; 0),1+INT(($F39-1)/Nastavení!$B$3),"")</f>
        <v/>
      </c>
      <c r="I39" t="str">
        <f t="shared" si="3"/>
        <v/>
      </c>
    </row>
    <row r="40" spans="1:9" x14ac:dyDescent="0.25">
      <c r="A40" s="16" t="str">
        <f>IF('Evidence střelců a nástřel'!A40&lt;&gt;"", 'Evidence střelců a nástřel'!A40,"")</f>
        <v/>
      </c>
      <c r="B40" t="str">
        <f xml:space="preserve"> IF(A40&lt;&gt;"", IF(INDEX('Evidence střelců a nástřel'!C$7:C$107,$G40) &gt;  0,  INDEX('Evidence střelců a nástřel'!C$7:C$107,$G40), ""), "")</f>
        <v/>
      </c>
      <c r="C40" t="str">
        <f xml:space="preserve"> IF(A40&lt;&gt;"", IF(INDEX('Evidence střelců a nástřel'!D$7:D$107,$G40) &gt;  0,  INDEX('Evidence střelců a nástřel'!D$7:D$107,$G40), ""), "")</f>
        <v/>
      </c>
      <c r="D40" t="str">
        <f xml:space="preserve"> IF(A40&lt;&gt;"", IF(INDEX('Evidence střelců a nástřel'!E$7:E$107,$G40) &gt;  0,  INDEX('Evidence střelců a nástřel'!E$7:E$107,$G40), ""), "")</f>
        <v/>
      </c>
      <c r="E40" s="16" t="str">
        <f t="shared" ca="1" si="0"/>
        <v/>
      </c>
      <c r="F40" s="16" t="str">
        <f t="shared" si="1"/>
        <v/>
      </c>
      <c r="G40" t="str">
        <f t="shared" si="2"/>
        <v/>
      </c>
      <c r="H40" s="16" t="str">
        <f>IF(AND($A40 &lt;&gt; "", Nastavení!$B$3 &gt; 0),1+INT(($F40-1)/Nastavení!$B$3),"")</f>
        <v/>
      </c>
      <c r="I40" t="str">
        <f t="shared" si="3"/>
        <v/>
      </c>
    </row>
    <row r="41" spans="1:9" x14ac:dyDescent="0.25">
      <c r="A41" s="16" t="str">
        <f>IF('Evidence střelců a nástřel'!A41&lt;&gt;"", 'Evidence střelců a nástřel'!A41,"")</f>
        <v/>
      </c>
      <c r="B41" t="str">
        <f xml:space="preserve"> IF(A41&lt;&gt;"", IF(INDEX('Evidence střelců a nástřel'!C$7:C$107,$G41) &gt;  0,  INDEX('Evidence střelců a nástřel'!C$7:C$107,$G41), ""), "")</f>
        <v/>
      </c>
      <c r="C41" t="str">
        <f xml:space="preserve"> IF(A41&lt;&gt;"", IF(INDEX('Evidence střelců a nástřel'!D$7:D$107,$G41) &gt;  0,  INDEX('Evidence střelců a nástřel'!D$7:D$107,$G41), ""), "")</f>
        <v/>
      </c>
      <c r="D41" t="str">
        <f xml:space="preserve"> IF(A41&lt;&gt;"", IF(INDEX('Evidence střelců a nástřel'!E$7:E$107,$G41) &gt;  0,  INDEX('Evidence střelců a nástřel'!E$7:E$107,$G41), ""), "")</f>
        <v/>
      </c>
      <c r="E41" s="16" t="str">
        <f t="shared" ca="1" si="0"/>
        <v/>
      </c>
      <c r="F41" s="16" t="str">
        <f t="shared" si="1"/>
        <v/>
      </c>
      <c r="G41" t="str">
        <f t="shared" si="2"/>
        <v/>
      </c>
      <c r="H41" s="16" t="str">
        <f>IF(AND($A41 &lt;&gt; "", Nastavení!$B$3 &gt; 0),1+INT(($F41-1)/Nastavení!$B$3),"")</f>
        <v/>
      </c>
      <c r="I41" t="str">
        <f t="shared" si="3"/>
        <v/>
      </c>
    </row>
    <row r="42" spans="1:9" x14ac:dyDescent="0.25">
      <c r="A42" s="16" t="str">
        <f>IF('Evidence střelců a nástřel'!A42&lt;&gt;"", 'Evidence střelců a nástřel'!A42,"")</f>
        <v/>
      </c>
      <c r="B42" t="str">
        <f xml:space="preserve"> IF(A42&lt;&gt;"", IF(INDEX('Evidence střelců a nástřel'!C$7:C$107,$G42) &gt;  0,  INDEX('Evidence střelců a nástřel'!C$7:C$107,$G42), ""), "")</f>
        <v/>
      </c>
      <c r="C42" t="str">
        <f xml:space="preserve"> IF(A42&lt;&gt;"", IF(INDEX('Evidence střelců a nástřel'!D$7:D$107,$G42) &gt;  0,  INDEX('Evidence střelců a nástřel'!D$7:D$107,$G42), ""), "")</f>
        <v/>
      </c>
      <c r="D42" t="str">
        <f xml:space="preserve"> IF(A42&lt;&gt;"", IF(INDEX('Evidence střelců a nástřel'!E$7:E$107,$G42) &gt;  0,  INDEX('Evidence střelců a nástřel'!E$7:E$107,$G42), ""), "")</f>
        <v/>
      </c>
      <c r="E42" s="16" t="str">
        <f t="shared" ca="1" si="0"/>
        <v/>
      </c>
      <c r="F42" s="16" t="str">
        <f t="shared" si="1"/>
        <v/>
      </c>
      <c r="G42" t="str">
        <f t="shared" si="2"/>
        <v/>
      </c>
      <c r="H42" s="16" t="str">
        <f>IF(AND($A42 &lt;&gt; "", Nastavení!$B$3 &gt; 0),1+INT(($F42-1)/Nastavení!$B$3),"")</f>
        <v/>
      </c>
      <c r="I42" t="str">
        <f t="shared" si="3"/>
        <v/>
      </c>
    </row>
    <row r="43" spans="1:9" x14ac:dyDescent="0.25">
      <c r="A43" s="16" t="str">
        <f>IF('Evidence střelců a nástřel'!A43&lt;&gt;"", 'Evidence střelců a nástřel'!A43,"")</f>
        <v/>
      </c>
      <c r="B43" t="str">
        <f xml:space="preserve"> IF(A43&lt;&gt;"", IF(INDEX('Evidence střelců a nástřel'!C$7:C$107,$G43) &gt;  0,  INDEX('Evidence střelců a nástřel'!C$7:C$107,$G43), ""), "")</f>
        <v/>
      </c>
      <c r="C43" t="str">
        <f xml:space="preserve"> IF(A43&lt;&gt;"", IF(INDEX('Evidence střelců a nástřel'!D$7:D$107,$G43) &gt;  0,  INDEX('Evidence střelců a nástřel'!D$7:D$107,$G43), ""), "")</f>
        <v/>
      </c>
      <c r="D43" t="str">
        <f xml:space="preserve"> IF(A43&lt;&gt;"", IF(INDEX('Evidence střelců a nástřel'!E$7:E$107,$G43) &gt;  0,  INDEX('Evidence střelců a nástřel'!E$7:E$107,$G43), ""), "")</f>
        <v/>
      </c>
      <c r="E43" s="16" t="str">
        <f t="shared" ca="1" si="0"/>
        <v/>
      </c>
      <c r="F43" s="16" t="str">
        <f t="shared" si="1"/>
        <v/>
      </c>
      <c r="G43" t="str">
        <f t="shared" si="2"/>
        <v/>
      </c>
      <c r="H43" s="16" t="str">
        <f>IF(AND($A43 &lt;&gt; "", Nastavení!$B$3 &gt; 0),1+INT(($F43-1)/Nastavení!$B$3),"")</f>
        <v/>
      </c>
      <c r="I43" t="str">
        <f t="shared" si="3"/>
        <v/>
      </c>
    </row>
    <row r="44" spans="1:9" x14ac:dyDescent="0.25">
      <c r="A44" s="16" t="str">
        <f>IF('Evidence střelců a nástřel'!A44&lt;&gt;"", 'Evidence střelců a nástřel'!A44,"")</f>
        <v/>
      </c>
      <c r="B44" t="str">
        <f xml:space="preserve"> IF(A44&lt;&gt;"", IF(INDEX('Evidence střelců a nástřel'!C$7:C$107,$G44) &gt;  0,  INDEX('Evidence střelců a nástřel'!C$7:C$107,$G44), ""), "")</f>
        <v/>
      </c>
      <c r="C44" t="str">
        <f xml:space="preserve"> IF(A44&lt;&gt;"", IF(INDEX('Evidence střelců a nástřel'!D$7:D$107,$G44) &gt;  0,  INDEX('Evidence střelců a nástřel'!D$7:D$107,$G44), ""), "")</f>
        <v/>
      </c>
      <c r="D44" t="str">
        <f xml:space="preserve"> IF(A44&lt;&gt;"", IF(INDEX('Evidence střelců a nástřel'!E$7:E$107,$G44) &gt;  0,  INDEX('Evidence střelců a nástřel'!E$7:E$107,$G44), ""), "")</f>
        <v/>
      </c>
      <c r="E44" s="16" t="str">
        <f t="shared" ca="1" si="0"/>
        <v/>
      </c>
      <c r="F44" s="16" t="str">
        <f t="shared" si="1"/>
        <v/>
      </c>
      <c r="G44" t="str">
        <f t="shared" si="2"/>
        <v/>
      </c>
      <c r="H44" s="16" t="str">
        <f>IF(AND($A44 &lt;&gt; "", Nastavení!$B$3 &gt; 0),1+INT(($F44-1)/Nastavení!$B$3),"")</f>
        <v/>
      </c>
      <c r="I44" t="str">
        <f t="shared" si="3"/>
        <v/>
      </c>
    </row>
    <row r="45" spans="1:9" x14ac:dyDescent="0.25">
      <c r="A45" s="16" t="str">
        <f>IF('Evidence střelců a nástřel'!A45&lt;&gt;"", 'Evidence střelců a nástřel'!A45,"")</f>
        <v/>
      </c>
      <c r="B45" t="str">
        <f xml:space="preserve"> IF(A45&lt;&gt;"", IF(INDEX('Evidence střelců a nástřel'!C$7:C$107,$G45) &gt;  0,  INDEX('Evidence střelců a nástřel'!C$7:C$107,$G45), ""), "")</f>
        <v/>
      </c>
      <c r="C45" t="str">
        <f xml:space="preserve"> IF(A45&lt;&gt;"", IF(INDEX('Evidence střelců a nástřel'!D$7:D$107,$G45) &gt;  0,  INDEX('Evidence střelců a nástřel'!D$7:D$107,$G45), ""), "")</f>
        <v/>
      </c>
      <c r="D45" t="str">
        <f xml:space="preserve"> IF(A45&lt;&gt;"", IF(INDEX('Evidence střelců a nástřel'!E$7:E$107,$G45) &gt;  0,  INDEX('Evidence střelců a nástřel'!E$7:E$107,$G45), ""), "")</f>
        <v/>
      </c>
      <c r="E45" s="16" t="str">
        <f t="shared" ca="1" si="0"/>
        <v/>
      </c>
      <c r="F45" s="16" t="str">
        <f t="shared" si="1"/>
        <v/>
      </c>
      <c r="G45" t="str">
        <f t="shared" si="2"/>
        <v/>
      </c>
      <c r="H45" s="16" t="str">
        <f>IF(AND($A45 &lt;&gt; "", Nastavení!$B$3 &gt; 0),1+INT(($F45-1)/Nastavení!$B$3),"")</f>
        <v/>
      </c>
      <c r="I45" t="str">
        <f t="shared" si="3"/>
        <v/>
      </c>
    </row>
    <row r="46" spans="1:9" x14ac:dyDescent="0.25">
      <c r="A46" s="16" t="str">
        <f>IF('Evidence střelců a nástřel'!A46&lt;&gt;"", 'Evidence střelců a nástřel'!A46,"")</f>
        <v/>
      </c>
      <c r="B46" t="str">
        <f xml:space="preserve"> IF(A46&lt;&gt;"", IF(INDEX('Evidence střelců a nástřel'!C$7:C$107,$G46) &gt;  0,  INDEX('Evidence střelců a nástřel'!C$7:C$107,$G46), ""), "")</f>
        <v/>
      </c>
      <c r="C46" t="str">
        <f xml:space="preserve"> IF(A46&lt;&gt;"", IF(INDEX('Evidence střelců a nástřel'!D$7:D$107,$G46) &gt;  0,  INDEX('Evidence střelců a nástřel'!D$7:D$107,$G46), ""), "")</f>
        <v/>
      </c>
      <c r="D46" t="str">
        <f xml:space="preserve"> IF(A46&lt;&gt;"", IF(INDEX('Evidence střelců a nástřel'!E$7:E$107,$G46) &gt;  0,  INDEX('Evidence střelců a nástřel'!E$7:E$107,$G46), ""), "")</f>
        <v/>
      </c>
      <c r="E46" s="16" t="str">
        <f t="shared" ca="1" si="0"/>
        <v/>
      </c>
      <c r="F46" s="16" t="str">
        <f t="shared" si="1"/>
        <v/>
      </c>
      <c r="G46" t="str">
        <f t="shared" si="2"/>
        <v/>
      </c>
      <c r="H46" s="16" t="str">
        <f>IF(AND($A46 &lt;&gt; "", Nastavení!$B$3 &gt; 0),1+INT(($F46-1)/Nastavení!$B$3),"")</f>
        <v/>
      </c>
      <c r="I46" t="str">
        <f t="shared" si="3"/>
        <v/>
      </c>
    </row>
    <row r="47" spans="1:9" x14ac:dyDescent="0.25">
      <c r="A47" s="16" t="str">
        <f>IF('Evidence střelců a nástřel'!A47&lt;&gt;"", 'Evidence střelců a nástřel'!A47,"")</f>
        <v/>
      </c>
      <c r="B47" t="str">
        <f xml:space="preserve"> IF(A47&lt;&gt;"", IF(INDEX('Evidence střelců a nástřel'!C$7:C$107,$G47) &gt;  0,  INDEX('Evidence střelců a nástřel'!C$7:C$107,$G47), ""), "")</f>
        <v/>
      </c>
      <c r="C47" t="str">
        <f xml:space="preserve"> IF(A47&lt;&gt;"", IF(INDEX('Evidence střelců a nástřel'!D$7:D$107,$G47) &gt;  0,  INDEX('Evidence střelců a nástřel'!D$7:D$107,$G47), ""), "")</f>
        <v/>
      </c>
      <c r="D47" t="str">
        <f xml:space="preserve"> IF(A47&lt;&gt;"", IF(INDEX('Evidence střelců a nástřel'!E$7:E$107,$G47) &gt;  0,  INDEX('Evidence střelců a nástřel'!E$7:E$107,$G47), ""), "")</f>
        <v/>
      </c>
      <c r="E47" s="16" t="str">
        <f t="shared" ca="1" si="0"/>
        <v/>
      </c>
      <c r="F47" s="16" t="str">
        <f t="shared" si="1"/>
        <v/>
      </c>
      <c r="G47" t="str">
        <f t="shared" si="2"/>
        <v/>
      </c>
      <c r="H47" s="16" t="str">
        <f>IF(AND($A47 &lt;&gt; "", Nastavení!$B$3 &gt; 0),1+INT(($F47-1)/Nastavení!$B$3),"")</f>
        <v/>
      </c>
      <c r="I47" t="str">
        <f t="shared" si="3"/>
        <v/>
      </c>
    </row>
    <row r="48" spans="1:9" x14ac:dyDescent="0.25">
      <c r="A48" s="16" t="str">
        <f>IF('Evidence střelců a nástřel'!A48&lt;&gt;"", 'Evidence střelců a nástřel'!A48,"")</f>
        <v/>
      </c>
      <c r="B48" t="str">
        <f xml:space="preserve"> IF(A48&lt;&gt;"", IF(INDEX('Evidence střelců a nástřel'!C$7:C$107,$G48) &gt;  0,  INDEX('Evidence střelců a nástřel'!C$7:C$107,$G48), ""), "")</f>
        <v/>
      </c>
      <c r="C48" t="str">
        <f xml:space="preserve"> IF(A48&lt;&gt;"", IF(INDEX('Evidence střelců a nástřel'!D$7:D$107,$G48) &gt;  0,  INDEX('Evidence střelců a nástřel'!D$7:D$107,$G48), ""), "")</f>
        <v/>
      </c>
      <c r="D48" t="str">
        <f xml:space="preserve"> IF(A48&lt;&gt;"", IF(INDEX('Evidence střelců a nástřel'!E$7:E$107,$G48) &gt;  0,  INDEX('Evidence střelců a nástřel'!E$7:E$107,$G48), ""), "")</f>
        <v/>
      </c>
      <c r="E48" s="16" t="str">
        <f t="shared" ca="1" si="0"/>
        <v/>
      </c>
      <c r="F48" s="16" t="str">
        <f t="shared" si="1"/>
        <v/>
      </c>
      <c r="G48" t="str">
        <f t="shared" si="2"/>
        <v/>
      </c>
      <c r="H48" s="16" t="str">
        <f>IF(AND($A48 &lt;&gt; "", Nastavení!$B$3 &gt; 0),1+INT(($F48-1)/Nastavení!$B$3),"")</f>
        <v/>
      </c>
      <c r="I48" t="str">
        <f t="shared" si="3"/>
        <v/>
      </c>
    </row>
    <row r="49" spans="1:9" x14ac:dyDescent="0.25">
      <c r="A49" s="16" t="str">
        <f>IF('Evidence střelců a nástřel'!A49&lt;&gt;"", 'Evidence střelců a nástřel'!A49,"")</f>
        <v/>
      </c>
      <c r="B49" t="str">
        <f xml:space="preserve"> IF(A49&lt;&gt;"", IF(INDEX('Evidence střelců a nástřel'!C$7:C$107,$G49) &gt;  0,  INDEX('Evidence střelců a nástřel'!C$7:C$107,$G49), ""), "")</f>
        <v/>
      </c>
      <c r="C49" t="str">
        <f xml:space="preserve"> IF(A49&lt;&gt;"", IF(INDEX('Evidence střelců a nástřel'!D$7:D$107,$G49) &gt;  0,  INDEX('Evidence střelců a nástřel'!D$7:D$107,$G49), ""), "")</f>
        <v/>
      </c>
      <c r="D49" t="str">
        <f xml:space="preserve"> IF(A49&lt;&gt;"", IF(INDEX('Evidence střelců a nástřel'!E$7:E$107,$G49) &gt;  0,  INDEX('Evidence střelců a nástřel'!E$7:E$107,$G49), ""), "")</f>
        <v/>
      </c>
      <c r="E49" s="16" t="str">
        <f t="shared" ca="1" si="0"/>
        <v/>
      </c>
      <c r="F49" s="16" t="str">
        <f t="shared" si="1"/>
        <v/>
      </c>
      <c r="G49" t="str">
        <f t="shared" si="2"/>
        <v/>
      </c>
      <c r="H49" s="16" t="str">
        <f>IF(AND($A49 &lt;&gt; "", Nastavení!$B$3 &gt; 0),1+INT(($F49-1)/Nastavení!$B$3),"")</f>
        <v/>
      </c>
      <c r="I49" t="str">
        <f t="shared" si="3"/>
        <v/>
      </c>
    </row>
    <row r="50" spans="1:9" x14ac:dyDescent="0.25">
      <c r="A50" s="16" t="str">
        <f>IF('Evidence střelců a nástřel'!A50&lt;&gt;"", 'Evidence střelců a nástřel'!A50,"")</f>
        <v/>
      </c>
      <c r="B50" t="str">
        <f xml:space="preserve"> IF(A50&lt;&gt;"", IF(INDEX('Evidence střelců a nástřel'!C$7:C$107,$G50) &gt;  0,  INDEX('Evidence střelců a nástřel'!C$7:C$107,$G50), ""), "")</f>
        <v/>
      </c>
      <c r="C50" t="str">
        <f xml:space="preserve"> IF(A50&lt;&gt;"", IF(INDEX('Evidence střelců a nástřel'!D$7:D$107,$G50) &gt;  0,  INDEX('Evidence střelců a nástřel'!D$7:D$107,$G50), ""), "")</f>
        <v/>
      </c>
      <c r="D50" t="str">
        <f xml:space="preserve"> IF(A50&lt;&gt;"", IF(INDEX('Evidence střelců a nástřel'!E$7:E$107,$G50) &gt;  0,  INDEX('Evidence střelců a nástřel'!E$7:E$107,$G50), ""), "")</f>
        <v/>
      </c>
      <c r="E50" s="16" t="str">
        <f t="shared" ca="1" si="0"/>
        <v/>
      </c>
      <c r="F50" s="16" t="str">
        <f t="shared" si="1"/>
        <v/>
      </c>
      <c r="G50" t="str">
        <f t="shared" si="2"/>
        <v/>
      </c>
      <c r="H50" s="16" t="str">
        <f>IF(AND($A50 &lt;&gt; "", Nastavení!$B$3 &gt; 0),1+INT(($F50-1)/Nastavení!$B$3),"")</f>
        <v/>
      </c>
      <c r="I50" t="str">
        <f t="shared" si="3"/>
        <v/>
      </c>
    </row>
    <row r="51" spans="1:9" x14ac:dyDescent="0.25">
      <c r="A51" s="16" t="str">
        <f>IF('Evidence střelců a nástřel'!A51&lt;&gt;"", 'Evidence střelců a nástřel'!A51,"")</f>
        <v/>
      </c>
      <c r="B51" t="str">
        <f xml:space="preserve"> IF(A51&lt;&gt;"", IF(INDEX('Evidence střelců a nástřel'!C$7:C$107,$G51) &gt;  0,  INDEX('Evidence střelců a nástřel'!C$7:C$107,$G51), ""), "")</f>
        <v/>
      </c>
      <c r="C51" t="str">
        <f xml:space="preserve"> IF(A51&lt;&gt;"", IF(INDEX('Evidence střelců a nástřel'!D$7:D$107,$G51) &gt;  0,  INDEX('Evidence střelců a nástřel'!D$7:D$107,$G51), ""), "")</f>
        <v/>
      </c>
      <c r="D51" t="str">
        <f xml:space="preserve"> IF(A51&lt;&gt;"", IF(INDEX('Evidence střelců a nástřel'!E$7:E$107,$G51) &gt;  0,  INDEX('Evidence střelců a nástřel'!E$7:E$107,$G51), ""), "")</f>
        <v/>
      </c>
      <c r="E51" s="16" t="str">
        <f t="shared" ca="1" si="0"/>
        <v/>
      </c>
      <c r="F51" s="16" t="str">
        <f t="shared" si="1"/>
        <v/>
      </c>
      <c r="G51" t="str">
        <f t="shared" si="2"/>
        <v/>
      </c>
      <c r="H51" s="16" t="str">
        <f>IF(AND($A51 &lt;&gt; "", Nastavení!$B$3 &gt; 0),1+INT(($F51-1)/Nastavení!$B$3),"")</f>
        <v/>
      </c>
      <c r="I51" t="str">
        <f t="shared" si="3"/>
        <v/>
      </c>
    </row>
    <row r="52" spans="1:9" x14ac:dyDescent="0.25">
      <c r="A52" s="16" t="str">
        <f>IF('Evidence střelců a nástřel'!A52&lt;&gt;"", 'Evidence střelců a nástřel'!A52,"")</f>
        <v/>
      </c>
      <c r="B52" t="str">
        <f xml:space="preserve"> IF(A52&lt;&gt;"", IF(INDEX('Evidence střelců a nástřel'!C$7:C$107,$G52) &gt;  0,  INDEX('Evidence střelců a nástřel'!C$7:C$107,$G52), ""), "")</f>
        <v/>
      </c>
      <c r="C52" t="str">
        <f xml:space="preserve"> IF(A52&lt;&gt;"", IF(INDEX('Evidence střelců a nástřel'!D$7:D$107,$G52) &gt;  0,  INDEX('Evidence střelců a nástřel'!D$7:D$107,$G52), ""), "")</f>
        <v/>
      </c>
      <c r="D52" t="str">
        <f xml:space="preserve"> IF(A52&lt;&gt;"", IF(INDEX('Evidence střelců a nástřel'!E$7:E$107,$G52) &gt;  0,  INDEX('Evidence střelců a nástřel'!E$7:E$107,$G52), ""), "")</f>
        <v/>
      </c>
      <c r="E52" s="16" t="str">
        <f t="shared" ca="1" si="0"/>
        <v/>
      </c>
      <c r="F52" s="16" t="str">
        <f t="shared" si="1"/>
        <v/>
      </c>
      <c r="G52" t="str">
        <f t="shared" si="2"/>
        <v/>
      </c>
      <c r="H52" s="16" t="str">
        <f>IF(AND($A52 &lt;&gt; "", Nastavení!$B$3 &gt; 0),1+INT(($F52-1)/Nastavení!$B$3),"")</f>
        <v/>
      </c>
      <c r="I52" t="str">
        <f t="shared" si="3"/>
        <v/>
      </c>
    </row>
    <row r="53" spans="1:9" x14ac:dyDescent="0.25">
      <c r="A53" s="16" t="str">
        <f>IF('Evidence střelců a nástřel'!A53&lt;&gt;"", 'Evidence střelců a nástřel'!A53,"")</f>
        <v/>
      </c>
      <c r="B53" t="str">
        <f xml:space="preserve"> IF(A53&lt;&gt;"", IF(INDEX('Evidence střelců a nástřel'!C$7:C$107,$G53) &gt;  0,  INDEX('Evidence střelců a nástřel'!C$7:C$107,$G53), ""), "")</f>
        <v/>
      </c>
      <c r="C53" t="str">
        <f xml:space="preserve"> IF(A53&lt;&gt;"", IF(INDEX('Evidence střelců a nástřel'!D$7:D$107,$G53) &gt;  0,  INDEX('Evidence střelců a nástřel'!D$7:D$107,$G53), ""), "")</f>
        <v/>
      </c>
      <c r="D53" t="str">
        <f xml:space="preserve"> IF(A53&lt;&gt;"", IF(INDEX('Evidence střelců a nástřel'!E$7:E$107,$G53) &gt;  0,  INDEX('Evidence střelců a nástřel'!E$7:E$107,$G53), ""), "")</f>
        <v/>
      </c>
      <c r="E53" s="16" t="str">
        <f t="shared" ca="1" si="0"/>
        <v/>
      </c>
      <c r="F53" s="16" t="str">
        <f t="shared" si="1"/>
        <v/>
      </c>
      <c r="G53" t="str">
        <f t="shared" si="2"/>
        <v/>
      </c>
      <c r="H53" s="16" t="str">
        <f>IF(AND($A53 &lt;&gt; "", Nastavení!$B$3 &gt; 0),1+INT(($F53-1)/Nastavení!$B$3),"")</f>
        <v/>
      </c>
      <c r="I53" t="str">
        <f t="shared" si="3"/>
        <v/>
      </c>
    </row>
    <row r="54" spans="1:9" x14ac:dyDescent="0.25">
      <c r="A54" s="16" t="str">
        <f>IF('Evidence střelců a nástřel'!A54&lt;&gt;"", 'Evidence střelců a nástřel'!A54,"")</f>
        <v/>
      </c>
      <c r="B54" t="str">
        <f xml:space="preserve"> IF(A54&lt;&gt;"", IF(INDEX('Evidence střelců a nástřel'!C$7:C$107,$G54) &gt;  0,  INDEX('Evidence střelců a nástřel'!C$7:C$107,$G54), ""), "")</f>
        <v/>
      </c>
      <c r="C54" t="str">
        <f xml:space="preserve"> IF(A54&lt;&gt;"", IF(INDEX('Evidence střelců a nástřel'!D$7:D$107,$G54) &gt;  0,  INDEX('Evidence střelců a nástřel'!D$7:D$107,$G54), ""), "")</f>
        <v/>
      </c>
      <c r="D54" t="str">
        <f xml:space="preserve"> IF(A54&lt;&gt;"", IF(INDEX('Evidence střelců a nástřel'!E$7:E$107,$G54) &gt;  0,  INDEX('Evidence střelců a nástřel'!E$7:E$107,$G54), ""), "")</f>
        <v/>
      </c>
      <c r="E54" s="16" t="str">
        <f t="shared" ca="1" si="0"/>
        <v/>
      </c>
      <c r="F54" s="16" t="str">
        <f t="shared" si="1"/>
        <v/>
      </c>
      <c r="G54" t="str">
        <f t="shared" si="2"/>
        <v/>
      </c>
      <c r="H54" s="16" t="str">
        <f>IF(AND($A54 &lt;&gt; "", Nastavení!$B$3 &gt; 0),1+INT(($F54-1)/Nastavení!$B$3),"")</f>
        <v/>
      </c>
      <c r="I54" t="str">
        <f t="shared" si="3"/>
        <v/>
      </c>
    </row>
    <row r="55" spans="1:9" x14ac:dyDescent="0.25">
      <c r="A55" s="16" t="str">
        <f>IF('Evidence střelců a nástřel'!A55&lt;&gt;"", 'Evidence střelců a nástřel'!A55,"")</f>
        <v/>
      </c>
      <c r="B55" t="str">
        <f xml:space="preserve"> IF(A55&lt;&gt;"", IF(INDEX('Evidence střelců a nástřel'!C$7:C$107,$G55) &gt;  0,  INDEX('Evidence střelců a nástřel'!C$7:C$107,$G55), ""), "")</f>
        <v/>
      </c>
      <c r="C55" t="str">
        <f xml:space="preserve"> IF(A55&lt;&gt;"", IF(INDEX('Evidence střelců a nástřel'!D$7:D$107,$G55) &gt;  0,  INDEX('Evidence střelců a nástřel'!D$7:D$107,$G55), ""), "")</f>
        <v/>
      </c>
      <c r="D55" t="str">
        <f xml:space="preserve"> IF(A55&lt;&gt;"", IF(INDEX('Evidence střelců a nástřel'!E$7:E$107,$G55) &gt;  0,  INDEX('Evidence střelců a nástřel'!E$7:E$107,$G55), ""), "")</f>
        <v/>
      </c>
      <c r="E55" s="16" t="str">
        <f t="shared" ca="1" si="0"/>
        <v/>
      </c>
      <c r="F55" s="16" t="str">
        <f t="shared" si="1"/>
        <v/>
      </c>
      <c r="G55" t="str">
        <f t="shared" si="2"/>
        <v/>
      </c>
      <c r="H55" s="16" t="str">
        <f>IF(AND($A55 &lt;&gt; "", Nastavení!$B$3 &gt; 0),1+INT(($F55-1)/Nastavení!$B$3),"")</f>
        <v/>
      </c>
      <c r="I55" t="str">
        <f t="shared" si="3"/>
        <v/>
      </c>
    </row>
    <row r="56" spans="1:9" x14ac:dyDescent="0.25">
      <c r="A56" s="16" t="str">
        <f>IF('Evidence střelců a nástřel'!A56&lt;&gt;"", 'Evidence střelců a nástřel'!A56,"")</f>
        <v/>
      </c>
      <c r="B56" t="str">
        <f xml:space="preserve"> IF(A56&lt;&gt;"", IF(INDEX('Evidence střelců a nástřel'!C$7:C$107,$G56) &gt;  0,  INDEX('Evidence střelců a nástřel'!C$7:C$107,$G56), ""), "")</f>
        <v/>
      </c>
      <c r="C56" t="str">
        <f xml:space="preserve"> IF(A56&lt;&gt;"", IF(INDEX('Evidence střelců a nástřel'!D$7:D$107,$G56) &gt;  0,  INDEX('Evidence střelců a nástřel'!D$7:D$107,$G56), ""), "")</f>
        <v/>
      </c>
      <c r="D56" t="str">
        <f xml:space="preserve"> IF(A56&lt;&gt;"", IF(INDEX('Evidence střelců a nástřel'!E$7:E$107,$G56) &gt;  0,  INDEX('Evidence střelců a nástřel'!E$7:E$107,$G56), ""), "")</f>
        <v/>
      </c>
      <c r="E56" s="16" t="str">
        <f t="shared" ca="1" si="0"/>
        <v/>
      </c>
      <c r="F56" s="16" t="str">
        <f t="shared" si="1"/>
        <v/>
      </c>
      <c r="G56" t="str">
        <f t="shared" si="2"/>
        <v/>
      </c>
      <c r="H56" s="16" t="str">
        <f>IF(AND($A56 &lt;&gt; "", Nastavení!$B$3 &gt; 0),1+INT(($F56-1)/Nastavení!$B$3),"")</f>
        <v/>
      </c>
      <c r="I56" t="str">
        <f t="shared" si="3"/>
        <v/>
      </c>
    </row>
    <row r="57" spans="1:9" x14ac:dyDescent="0.25">
      <c r="A57" s="16" t="str">
        <f>IF('Evidence střelců a nástřel'!A57&lt;&gt;"", 'Evidence střelců a nástřel'!A57,"")</f>
        <v/>
      </c>
      <c r="B57" t="str">
        <f xml:space="preserve"> IF(A57&lt;&gt;"", IF(INDEX('Evidence střelců a nástřel'!C$7:C$107,$G57) &gt;  0,  INDEX('Evidence střelců a nástřel'!C$7:C$107,$G57), ""), "")</f>
        <v/>
      </c>
      <c r="C57" t="str">
        <f xml:space="preserve"> IF(A57&lt;&gt;"", IF(INDEX('Evidence střelců a nástřel'!D$7:D$107,$G57) &gt;  0,  INDEX('Evidence střelců a nástřel'!D$7:D$107,$G57), ""), "")</f>
        <v/>
      </c>
      <c r="D57" t="str">
        <f xml:space="preserve"> IF(A57&lt;&gt;"", IF(INDEX('Evidence střelců a nástřel'!E$7:E$107,$G57) &gt;  0,  INDEX('Evidence střelců a nástřel'!E$7:E$107,$G57), ""), "")</f>
        <v/>
      </c>
      <c r="E57" s="16" t="str">
        <f t="shared" ca="1" si="0"/>
        <v/>
      </c>
      <c r="F57" s="16" t="str">
        <f t="shared" si="1"/>
        <v/>
      </c>
      <c r="G57" t="str">
        <f t="shared" si="2"/>
        <v/>
      </c>
      <c r="H57" s="16" t="str">
        <f>IF(AND($A57 &lt;&gt; "", Nastavení!$B$3 &gt; 0),1+INT(($F57-1)/Nastavení!$B$3),"")</f>
        <v/>
      </c>
      <c r="I57" t="str">
        <f t="shared" si="3"/>
        <v/>
      </c>
    </row>
    <row r="58" spans="1:9" x14ac:dyDescent="0.25">
      <c r="A58" s="16" t="str">
        <f>IF('Evidence střelců a nástřel'!A58&lt;&gt;"", 'Evidence střelců a nástřel'!A58,"")</f>
        <v/>
      </c>
      <c r="B58" t="str">
        <f xml:space="preserve"> IF(A58&lt;&gt;"", IF(INDEX('Evidence střelců a nástřel'!C$7:C$107,$G58) &gt;  0,  INDEX('Evidence střelců a nástřel'!C$7:C$107,$G58), ""), "")</f>
        <v/>
      </c>
      <c r="C58" t="str">
        <f xml:space="preserve"> IF(A58&lt;&gt;"", IF(INDEX('Evidence střelců a nástřel'!D$7:D$107,$G58) &gt;  0,  INDEX('Evidence střelců a nástřel'!D$7:D$107,$G58), ""), "")</f>
        <v/>
      </c>
      <c r="D58" t="str">
        <f xml:space="preserve"> IF(A58&lt;&gt;"", IF(INDEX('Evidence střelců a nástřel'!E$7:E$107,$G58) &gt;  0,  INDEX('Evidence střelců a nástřel'!E$7:E$107,$G58), ""), "")</f>
        <v/>
      </c>
      <c r="E58" s="16" t="str">
        <f t="shared" ca="1" si="0"/>
        <v/>
      </c>
      <c r="F58" s="16" t="str">
        <f t="shared" si="1"/>
        <v/>
      </c>
      <c r="G58" t="str">
        <f t="shared" si="2"/>
        <v/>
      </c>
      <c r="H58" s="16" t="str">
        <f>IF(AND($A58 &lt;&gt; "", Nastavení!$B$3 &gt; 0),1+INT(($F58-1)/Nastavení!$B$3),"")</f>
        <v/>
      </c>
      <c r="I58" t="str">
        <f t="shared" si="3"/>
        <v/>
      </c>
    </row>
    <row r="59" spans="1:9" x14ac:dyDescent="0.25">
      <c r="A59" s="16" t="str">
        <f>IF('Evidence střelců a nástřel'!A59&lt;&gt;"", 'Evidence střelců a nástřel'!A59,"")</f>
        <v/>
      </c>
      <c r="B59" t="str">
        <f xml:space="preserve"> IF(A59&lt;&gt;"", IF(INDEX('Evidence střelců a nástřel'!C$7:C$107,$G59) &gt;  0,  INDEX('Evidence střelců a nástřel'!C$7:C$107,$G59), ""), "")</f>
        <v/>
      </c>
      <c r="C59" t="str">
        <f xml:space="preserve"> IF(A59&lt;&gt;"", IF(INDEX('Evidence střelců a nástřel'!D$7:D$107,$G59) &gt;  0,  INDEX('Evidence střelců a nástřel'!D$7:D$107,$G59), ""), "")</f>
        <v/>
      </c>
      <c r="D59" t="str">
        <f xml:space="preserve"> IF(A59&lt;&gt;"", IF(INDEX('Evidence střelců a nástřel'!E$7:E$107,$G59) &gt;  0,  INDEX('Evidence střelců a nástřel'!E$7:E$107,$G59), ""), "")</f>
        <v/>
      </c>
      <c r="E59" s="16" t="str">
        <f t="shared" ca="1" si="0"/>
        <v/>
      </c>
      <c r="F59" s="16" t="str">
        <f t="shared" si="1"/>
        <v/>
      </c>
      <c r="G59" t="str">
        <f t="shared" si="2"/>
        <v/>
      </c>
      <c r="H59" s="16" t="str">
        <f>IF(AND($A59 &lt;&gt; "", Nastavení!$B$3 &gt; 0),1+INT(($F59-1)/Nastavení!$B$3),"")</f>
        <v/>
      </c>
      <c r="I59" t="str">
        <f t="shared" si="3"/>
        <v/>
      </c>
    </row>
    <row r="60" spans="1:9" x14ac:dyDescent="0.25">
      <c r="A60" s="16" t="str">
        <f>IF('Evidence střelců a nástřel'!A60&lt;&gt;"", 'Evidence střelců a nástřel'!A60,"")</f>
        <v/>
      </c>
      <c r="B60" t="str">
        <f xml:space="preserve"> IF(A60&lt;&gt;"", IF(INDEX('Evidence střelců a nástřel'!C$7:C$107,$G60) &gt;  0,  INDEX('Evidence střelců a nástřel'!C$7:C$107,$G60), ""), "")</f>
        <v/>
      </c>
      <c r="C60" t="str">
        <f xml:space="preserve"> IF(A60&lt;&gt;"", IF(INDEX('Evidence střelců a nástřel'!D$7:D$107,$G60) &gt;  0,  INDEX('Evidence střelců a nástřel'!D$7:D$107,$G60), ""), "")</f>
        <v/>
      </c>
      <c r="D60" t="str">
        <f xml:space="preserve"> IF(A60&lt;&gt;"", IF(INDEX('Evidence střelců a nástřel'!E$7:E$107,$G60) &gt;  0,  INDEX('Evidence střelců a nástřel'!E$7:E$107,$G60), ""), "")</f>
        <v/>
      </c>
      <c r="E60" s="16" t="str">
        <f t="shared" ca="1" si="0"/>
        <v/>
      </c>
      <c r="F60" s="16" t="str">
        <f t="shared" si="1"/>
        <v/>
      </c>
      <c r="G60" t="str">
        <f t="shared" si="2"/>
        <v/>
      </c>
      <c r="H60" s="16" t="str">
        <f>IF(AND($A60 &lt;&gt; "", Nastavení!$B$3 &gt; 0),1+INT(($F60-1)/Nastavení!$B$3),"")</f>
        <v/>
      </c>
      <c r="I60" t="str">
        <f t="shared" si="3"/>
        <v/>
      </c>
    </row>
    <row r="61" spans="1:9" x14ac:dyDescent="0.25">
      <c r="A61" s="16" t="str">
        <f>IF('Evidence střelců a nástřel'!A61&lt;&gt;"", 'Evidence střelců a nástřel'!A61,"")</f>
        <v/>
      </c>
      <c r="B61" t="str">
        <f xml:space="preserve"> IF(A61&lt;&gt;"", IF(INDEX('Evidence střelců a nástřel'!C$7:C$107,$G61) &gt;  0,  INDEX('Evidence střelců a nástřel'!C$7:C$107,$G61), ""), "")</f>
        <v/>
      </c>
      <c r="C61" t="str">
        <f xml:space="preserve"> IF(A61&lt;&gt;"", IF(INDEX('Evidence střelců a nástřel'!D$7:D$107,$G61) &gt;  0,  INDEX('Evidence střelců a nástřel'!D$7:D$107,$G61), ""), "")</f>
        <v/>
      </c>
      <c r="D61" t="str">
        <f xml:space="preserve"> IF(A61&lt;&gt;"", IF(INDEX('Evidence střelců a nástřel'!E$7:E$107,$G61) &gt;  0,  INDEX('Evidence střelců a nástřel'!E$7:E$107,$G61), ""), "")</f>
        <v/>
      </c>
      <c r="E61" s="16" t="str">
        <f t="shared" ca="1" si="0"/>
        <v/>
      </c>
      <c r="F61" s="16" t="str">
        <f t="shared" si="1"/>
        <v/>
      </c>
      <c r="G61" t="str">
        <f t="shared" si="2"/>
        <v/>
      </c>
      <c r="H61" s="16" t="str">
        <f>IF(AND($A61 &lt;&gt; "", Nastavení!$B$3 &gt; 0),1+INT(($F61-1)/Nastavení!$B$3),"")</f>
        <v/>
      </c>
      <c r="I61" t="str">
        <f t="shared" si="3"/>
        <v/>
      </c>
    </row>
    <row r="62" spans="1:9" x14ac:dyDescent="0.25">
      <c r="A62" s="16" t="str">
        <f>IF('Evidence střelců a nástřel'!A62&lt;&gt;"", 'Evidence střelců a nástřel'!A62,"")</f>
        <v/>
      </c>
      <c r="B62" t="str">
        <f xml:space="preserve"> IF(A62&lt;&gt;"", IF(INDEX('Evidence střelců a nástřel'!C$7:C$107,$G62) &gt;  0,  INDEX('Evidence střelců a nástřel'!C$7:C$107,$G62), ""), "")</f>
        <v/>
      </c>
      <c r="C62" t="str">
        <f xml:space="preserve"> IF(A62&lt;&gt;"", IF(INDEX('Evidence střelců a nástřel'!D$7:D$107,$G62) &gt;  0,  INDEX('Evidence střelců a nástřel'!D$7:D$107,$G62), ""), "")</f>
        <v/>
      </c>
      <c r="D62" t="str">
        <f xml:space="preserve"> IF(A62&lt;&gt;"", IF(INDEX('Evidence střelců a nástřel'!E$7:E$107,$G62) &gt;  0,  INDEX('Evidence střelců a nástřel'!E$7:E$107,$G62), ""), "")</f>
        <v/>
      </c>
      <c r="E62" s="16" t="str">
        <f t="shared" ca="1" si="0"/>
        <v/>
      </c>
      <c r="F62" s="16" t="str">
        <f t="shared" si="1"/>
        <v/>
      </c>
      <c r="G62" t="str">
        <f t="shared" si="2"/>
        <v/>
      </c>
      <c r="H62" s="16" t="str">
        <f>IF(AND($A62 &lt;&gt; "", Nastavení!$B$3 &gt; 0),1+INT(($F62-1)/Nastavení!$B$3),"")</f>
        <v/>
      </c>
      <c r="I62" t="str">
        <f t="shared" si="3"/>
        <v/>
      </c>
    </row>
    <row r="63" spans="1:9" x14ac:dyDescent="0.25">
      <c r="A63" s="16" t="str">
        <f>IF('Evidence střelců a nástřel'!A63&lt;&gt;"", 'Evidence střelců a nástřel'!A63,"")</f>
        <v/>
      </c>
      <c r="B63" t="str">
        <f xml:space="preserve"> IF(A63&lt;&gt;"", IF(INDEX('Evidence střelců a nástřel'!C$7:C$107,$G63) &gt;  0,  INDEX('Evidence střelců a nástřel'!C$7:C$107,$G63), ""), "")</f>
        <v/>
      </c>
      <c r="C63" t="str">
        <f xml:space="preserve"> IF(A63&lt;&gt;"", IF(INDEX('Evidence střelců a nástřel'!D$7:D$107,$G63) &gt;  0,  INDEX('Evidence střelců a nástřel'!D$7:D$107,$G63), ""), "")</f>
        <v/>
      </c>
      <c r="D63" t="str">
        <f xml:space="preserve"> IF(A63&lt;&gt;"", IF(INDEX('Evidence střelců a nástřel'!E$7:E$107,$G63) &gt;  0,  INDEX('Evidence střelců a nástřel'!E$7:E$107,$G63), ""), "")</f>
        <v/>
      </c>
      <c r="E63" s="16" t="str">
        <f t="shared" ca="1" si="0"/>
        <v/>
      </c>
      <c r="F63" s="16" t="str">
        <f t="shared" si="1"/>
        <v/>
      </c>
      <c r="G63" t="str">
        <f t="shared" si="2"/>
        <v/>
      </c>
      <c r="H63" s="16" t="str">
        <f>IF(AND($A63 &lt;&gt; "", Nastavení!$B$3 &gt; 0),1+INT(($F63-1)/Nastavení!$B$3),"")</f>
        <v/>
      </c>
      <c r="I63" t="str">
        <f t="shared" si="3"/>
        <v/>
      </c>
    </row>
    <row r="64" spans="1:9" x14ac:dyDescent="0.25">
      <c r="A64" s="16" t="str">
        <f>IF('Evidence střelců a nástřel'!A64&lt;&gt;"", 'Evidence střelců a nástřel'!A64,"")</f>
        <v/>
      </c>
      <c r="B64" t="str">
        <f xml:space="preserve"> IF(A64&lt;&gt;"", IF(INDEX('Evidence střelců a nástřel'!C$7:C$107,$G64) &gt;  0,  INDEX('Evidence střelců a nástřel'!C$7:C$107,$G64), ""), "")</f>
        <v/>
      </c>
      <c r="C64" t="str">
        <f xml:space="preserve"> IF(A64&lt;&gt;"", IF(INDEX('Evidence střelců a nástřel'!D$7:D$107,$G64) &gt;  0,  INDEX('Evidence střelců a nástřel'!D$7:D$107,$G64), ""), "")</f>
        <v/>
      </c>
      <c r="D64" t="str">
        <f xml:space="preserve"> IF(A64&lt;&gt;"", IF(INDEX('Evidence střelců a nástřel'!E$7:E$107,$G64) &gt;  0,  INDEX('Evidence střelců a nástřel'!E$7:E$107,$G64), ""), "")</f>
        <v/>
      </c>
      <c r="E64" s="16" t="str">
        <f t="shared" ca="1" si="0"/>
        <v/>
      </c>
      <c r="F64" s="16" t="str">
        <f t="shared" si="1"/>
        <v/>
      </c>
      <c r="G64" t="str">
        <f t="shared" si="2"/>
        <v/>
      </c>
      <c r="H64" s="16" t="str">
        <f>IF(AND($A64 &lt;&gt; "", Nastavení!$B$3 &gt; 0),1+INT(($F64-1)/Nastavení!$B$3),"")</f>
        <v/>
      </c>
      <c r="I64" t="str">
        <f t="shared" si="3"/>
        <v/>
      </c>
    </row>
    <row r="65" spans="1:9" x14ac:dyDescent="0.25">
      <c r="A65" s="16" t="str">
        <f>IF('Evidence střelců a nástřel'!A65&lt;&gt;"", 'Evidence střelců a nástřel'!A65,"")</f>
        <v/>
      </c>
      <c r="B65" t="str">
        <f xml:space="preserve"> IF(A65&lt;&gt;"", IF(INDEX('Evidence střelců a nástřel'!C$7:C$107,$G65) &gt;  0,  INDEX('Evidence střelců a nástřel'!C$7:C$107,$G65), ""), "")</f>
        <v/>
      </c>
      <c r="C65" t="str">
        <f xml:space="preserve"> IF(A65&lt;&gt;"", IF(INDEX('Evidence střelců a nástřel'!D$7:D$107,$G65) &gt;  0,  INDEX('Evidence střelců a nástřel'!D$7:D$107,$G65), ""), "")</f>
        <v/>
      </c>
      <c r="D65" t="str">
        <f xml:space="preserve"> IF(A65&lt;&gt;"", IF(INDEX('Evidence střelců a nástřel'!E$7:E$107,$G65) &gt;  0,  INDEX('Evidence střelců a nástřel'!E$7:E$107,$G65), ""), "")</f>
        <v/>
      </c>
      <c r="E65" s="16" t="str">
        <f t="shared" ca="1" si="0"/>
        <v/>
      </c>
      <c r="F65" s="16" t="str">
        <f t="shared" si="1"/>
        <v/>
      </c>
      <c r="G65" t="str">
        <f t="shared" si="2"/>
        <v/>
      </c>
      <c r="H65" s="16" t="str">
        <f>IF(AND($A65 &lt;&gt; "", Nastavení!$B$3 &gt; 0),1+INT(($F65-1)/Nastavení!$B$3),"")</f>
        <v/>
      </c>
      <c r="I65" t="str">
        <f t="shared" si="3"/>
        <v/>
      </c>
    </row>
    <row r="66" spans="1:9" x14ac:dyDescent="0.25">
      <c r="A66" s="16" t="str">
        <f>IF('Evidence střelců a nástřel'!A66&lt;&gt;"", 'Evidence střelců a nástřel'!A66,"")</f>
        <v/>
      </c>
      <c r="B66" t="str">
        <f xml:space="preserve"> IF(A66&lt;&gt;"", IF(INDEX('Evidence střelců a nástřel'!C$7:C$107,$G66) &gt;  0,  INDEX('Evidence střelců a nástřel'!C$7:C$107,$G66), ""), "")</f>
        <v/>
      </c>
      <c r="C66" t="str">
        <f xml:space="preserve"> IF(A66&lt;&gt;"", IF(INDEX('Evidence střelců a nástřel'!D$7:D$107,$G66) &gt;  0,  INDEX('Evidence střelců a nástřel'!D$7:D$107,$G66), ""), "")</f>
        <v/>
      </c>
      <c r="D66" t="str">
        <f xml:space="preserve"> IF(A66&lt;&gt;"", IF(INDEX('Evidence střelců a nástřel'!E$7:E$107,$G66) &gt;  0,  INDEX('Evidence střelců a nástřel'!E$7:E$107,$G66), ""), "")</f>
        <v/>
      </c>
      <c r="E66" s="16" t="str">
        <f t="shared" ca="1" si="0"/>
        <v/>
      </c>
      <c r="F66" s="16" t="str">
        <f t="shared" si="1"/>
        <v/>
      </c>
      <c r="G66" t="str">
        <f t="shared" si="2"/>
        <v/>
      </c>
      <c r="H66" s="16" t="str">
        <f>IF(AND($A66 &lt;&gt; "", Nastavení!$B$3 &gt; 0),1+INT(($F66-1)/Nastavení!$B$3),"")</f>
        <v/>
      </c>
      <c r="I66" t="str">
        <f t="shared" si="3"/>
        <v/>
      </c>
    </row>
    <row r="67" spans="1:9" x14ac:dyDescent="0.25">
      <c r="A67" s="16" t="str">
        <f>IF('Evidence střelců a nástřel'!A67&lt;&gt;"", 'Evidence střelců a nástřel'!A67,"")</f>
        <v/>
      </c>
      <c r="B67" t="str">
        <f xml:space="preserve"> IF(A67&lt;&gt;"", IF(INDEX('Evidence střelců a nástřel'!C$7:C$107,$G67) &gt;  0,  INDEX('Evidence střelců a nástřel'!C$7:C$107,$G67), ""), "")</f>
        <v/>
      </c>
      <c r="C67" t="str">
        <f xml:space="preserve"> IF(A67&lt;&gt;"", IF(INDEX('Evidence střelců a nástřel'!D$7:D$107,$G67) &gt;  0,  INDEX('Evidence střelců a nástřel'!D$7:D$107,$G67), ""), "")</f>
        <v/>
      </c>
      <c r="D67" t="str">
        <f xml:space="preserve"> IF(A67&lt;&gt;"", IF(INDEX('Evidence střelců a nástřel'!E$7:E$107,$G67) &gt;  0,  INDEX('Evidence střelců a nástřel'!E$7:E$107,$G67), ""), "")</f>
        <v/>
      </c>
      <c r="E67" s="16" t="str">
        <f t="shared" ca="1" si="0"/>
        <v/>
      </c>
      <c r="F67" s="16" t="str">
        <f t="shared" si="1"/>
        <v/>
      </c>
      <c r="G67" t="str">
        <f t="shared" si="2"/>
        <v/>
      </c>
      <c r="H67" s="16" t="str">
        <f>IF(AND($A67 &lt;&gt; "", Nastavení!$B$3 &gt; 0),1+INT(($F67-1)/Nastavení!$B$3),"")</f>
        <v/>
      </c>
      <c r="I67" t="str">
        <f t="shared" si="3"/>
        <v/>
      </c>
    </row>
    <row r="68" spans="1:9" x14ac:dyDescent="0.25">
      <c r="A68" s="16" t="str">
        <f>IF('Evidence střelců a nástřel'!A68&lt;&gt;"", 'Evidence střelců a nástřel'!A68,"")</f>
        <v/>
      </c>
      <c r="B68" t="str">
        <f xml:space="preserve"> IF(A68&lt;&gt;"", IF(INDEX('Evidence střelců a nástřel'!C$7:C$107,$G68) &gt;  0,  INDEX('Evidence střelců a nástřel'!C$7:C$107,$G68), ""), "")</f>
        <v/>
      </c>
      <c r="C68" t="str">
        <f xml:space="preserve"> IF(A68&lt;&gt;"", IF(INDEX('Evidence střelců a nástřel'!D$7:D$107,$G68) &gt;  0,  INDEX('Evidence střelců a nástřel'!D$7:D$107,$G68), ""), "")</f>
        <v/>
      </c>
      <c r="D68" t="str">
        <f xml:space="preserve"> IF(A68&lt;&gt;"", IF(INDEX('Evidence střelců a nástřel'!E$7:E$107,$G68) &gt;  0,  INDEX('Evidence střelců a nástřel'!E$7:E$107,$G68), ""), "")</f>
        <v/>
      </c>
      <c r="E68" s="16" t="str">
        <f t="shared" ca="1" si="0"/>
        <v/>
      </c>
      <c r="F68" s="16" t="str">
        <f t="shared" si="1"/>
        <v/>
      </c>
      <c r="G68" t="str">
        <f t="shared" si="2"/>
        <v/>
      </c>
      <c r="H68" s="16" t="str">
        <f>IF(AND($A68 &lt;&gt; "", Nastavení!$B$3 &gt; 0),1+INT(($F68-1)/Nastavení!$B$3),"")</f>
        <v/>
      </c>
      <c r="I68" t="str">
        <f t="shared" si="3"/>
        <v/>
      </c>
    </row>
    <row r="69" spans="1:9" x14ac:dyDescent="0.25">
      <c r="A69" s="16" t="str">
        <f>IF('Evidence střelců a nástřel'!A69&lt;&gt;"", 'Evidence střelců a nástřel'!A69,"")</f>
        <v/>
      </c>
      <c r="B69" t="str">
        <f xml:space="preserve"> IF(A69&lt;&gt;"", IF(INDEX('Evidence střelců a nástřel'!C$7:C$107,$G69) &gt;  0,  INDEX('Evidence střelců a nástřel'!C$7:C$107,$G69), ""), "")</f>
        <v/>
      </c>
      <c r="C69" t="str">
        <f xml:space="preserve"> IF(A69&lt;&gt;"", IF(INDEX('Evidence střelců a nástřel'!D$7:D$107,$G69) &gt;  0,  INDEX('Evidence střelců a nástřel'!D$7:D$107,$G69), ""), "")</f>
        <v/>
      </c>
      <c r="D69" t="str">
        <f xml:space="preserve"> IF(A69&lt;&gt;"", IF(INDEX('Evidence střelců a nástřel'!E$7:E$107,$G69) &gt;  0,  INDEX('Evidence střelců a nástřel'!E$7:E$107,$G69), ""), "")</f>
        <v/>
      </c>
      <c r="E69" s="16" t="str">
        <f t="shared" ca="1" si="0"/>
        <v/>
      </c>
      <c r="F69" s="16" t="str">
        <f t="shared" si="1"/>
        <v/>
      </c>
      <c r="G69" t="str">
        <f t="shared" si="2"/>
        <v/>
      </c>
      <c r="H69" s="16" t="str">
        <f>IF(AND($A69 &lt;&gt; "", Nastavení!$B$3 &gt; 0),1+INT(($F69-1)/Nastavení!$B$3),"")</f>
        <v/>
      </c>
      <c r="I69" t="str">
        <f t="shared" si="3"/>
        <v/>
      </c>
    </row>
    <row r="70" spans="1:9" x14ac:dyDescent="0.25">
      <c r="A70" s="16" t="str">
        <f>IF('Evidence střelců a nástřel'!A70&lt;&gt;"", 'Evidence střelců a nástřel'!A70,"")</f>
        <v/>
      </c>
      <c r="B70" t="str">
        <f xml:space="preserve"> IF(A70&lt;&gt;"", IF(INDEX('Evidence střelců a nástřel'!C$7:C$107,$G70) &gt;  0,  INDEX('Evidence střelců a nástřel'!C$7:C$107,$G70), ""), "")</f>
        <v/>
      </c>
      <c r="C70" t="str">
        <f xml:space="preserve"> IF(A70&lt;&gt;"", IF(INDEX('Evidence střelců a nástřel'!D$7:D$107,$G70) &gt;  0,  INDEX('Evidence střelců a nástřel'!D$7:D$107,$G70), ""), "")</f>
        <v/>
      </c>
      <c r="D70" t="str">
        <f xml:space="preserve"> IF(A70&lt;&gt;"", IF(INDEX('Evidence střelců a nástřel'!E$7:E$107,$G70) &gt;  0,  INDEX('Evidence střelců a nástřel'!E$7:E$107,$G70), ""), "")</f>
        <v/>
      </c>
      <c r="E70" s="16" t="str">
        <f t="shared" ca="1" si="0"/>
        <v/>
      </c>
      <c r="F70" s="16" t="str">
        <f t="shared" si="1"/>
        <v/>
      </c>
      <c r="G70" t="str">
        <f t="shared" si="2"/>
        <v/>
      </c>
      <c r="H70" s="16" t="str">
        <f>IF(AND($A70 &lt;&gt; "", Nastavení!$B$3 &gt; 0),1+INT(($F70-1)/Nastavení!$B$3),"")</f>
        <v/>
      </c>
      <c r="I70" t="str">
        <f t="shared" si="3"/>
        <v/>
      </c>
    </row>
    <row r="71" spans="1:9" x14ac:dyDescent="0.25">
      <c r="A71" s="16" t="str">
        <f>IF('Evidence střelců a nástřel'!A71&lt;&gt;"", 'Evidence střelců a nástřel'!A71,"")</f>
        <v/>
      </c>
      <c r="B71" t="str">
        <f xml:space="preserve"> IF(A71&lt;&gt;"", IF(INDEX('Evidence střelců a nástřel'!C$7:C$107,$G71) &gt;  0,  INDEX('Evidence střelců a nástřel'!C$7:C$107,$G71), ""), "")</f>
        <v/>
      </c>
      <c r="C71" t="str">
        <f xml:space="preserve"> IF(A71&lt;&gt;"", IF(INDEX('Evidence střelců a nástřel'!D$7:D$107,$G71) &gt;  0,  INDEX('Evidence střelců a nástřel'!D$7:D$107,$G71), ""), "")</f>
        <v/>
      </c>
      <c r="D71" t="str">
        <f xml:space="preserve"> IF(A71&lt;&gt;"", IF(INDEX('Evidence střelců a nástřel'!E$7:E$107,$G71) &gt;  0,  INDEX('Evidence střelců a nástřel'!E$7:E$107,$G71), ""), "")</f>
        <v/>
      </c>
      <c r="E71" s="16" t="str">
        <f t="shared" ca="1" si="0"/>
        <v/>
      </c>
      <c r="F71" s="16" t="str">
        <f t="shared" si="1"/>
        <v/>
      </c>
      <c r="G71" t="str">
        <f t="shared" si="2"/>
        <v/>
      </c>
      <c r="H71" s="16" t="str">
        <f>IF(AND($A71 &lt;&gt; "", Nastavení!$B$3 &gt; 0),1+INT(($F71-1)/Nastavení!$B$3),"")</f>
        <v/>
      </c>
      <c r="I71" t="str">
        <f t="shared" si="3"/>
        <v/>
      </c>
    </row>
    <row r="72" spans="1:9" x14ac:dyDescent="0.25">
      <c r="A72" s="16" t="str">
        <f>IF('Evidence střelců a nástřel'!A72&lt;&gt;"", 'Evidence střelců a nástřel'!A72,"")</f>
        <v/>
      </c>
      <c r="B72" t="str">
        <f xml:space="preserve"> IF(A72&lt;&gt;"", IF(INDEX('Evidence střelců a nástřel'!C$7:C$107,$G72) &gt;  0,  INDEX('Evidence střelců a nástřel'!C$7:C$107,$G72), ""), "")</f>
        <v/>
      </c>
      <c r="C72" t="str">
        <f xml:space="preserve"> IF(A72&lt;&gt;"", IF(INDEX('Evidence střelců a nástřel'!D$7:D$107,$G72) &gt;  0,  INDEX('Evidence střelců a nástřel'!D$7:D$107,$G72), ""), "")</f>
        <v/>
      </c>
      <c r="D72" t="str">
        <f xml:space="preserve"> IF(A72&lt;&gt;"", IF(INDEX('Evidence střelců a nástřel'!E$7:E$107,$G72) &gt;  0,  INDEX('Evidence střelců a nástřel'!E$7:E$107,$G72), ""), "")</f>
        <v/>
      </c>
      <c r="E72" s="16" t="str">
        <f t="shared" ref="E72:E107" ca="1" si="4">IF(A72&lt;&gt;"", RAND(),"")</f>
        <v/>
      </c>
      <c r="F72" s="16" t="str">
        <f t="shared" ref="F72:F107" si="5">IF(A72&lt;&gt;"",RANK($E72,$E$7:$E$107),"")</f>
        <v/>
      </c>
      <c r="G72" t="str">
        <f t="shared" ref="G72:G107" si="6">F72</f>
        <v/>
      </c>
      <c r="H72" s="16" t="str">
        <f>IF(AND($A72 &lt;&gt; "", Nastavení!$B$3 &gt; 0),1+INT(($F72-1)/Nastavení!$B$3),"")</f>
        <v/>
      </c>
      <c r="I72" t="str">
        <f t="shared" ref="I72:I107" si="7">H72</f>
        <v/>
      </c>
    </row>
    <row r="73" spans="1:9" x14ac:dyDescent="0.25">
      <c r="A73" s="16" t="str">
        <f>IF('Evidence střelců a nástřel'!A73&lt;&gt;"", 'Evidence střelců a nástřel'!A73,"")</f>
        <v/>
      </c>
      <c r="B73" t="str">
        <f xml:space="preserve"> IF(A73&lt;&gt;"", IF(INDEX('Evidence střelců a nástřel'!C$7:C$107,$G73) &gt;  0,  INDEX('Evidence střelců a nástřel'!C$7:C$107,$G73), ""), "")</f>
        <v/>
      </c>
      <c r="C73" t="str">
        <f xml:space="preserve"> IF(A73&lt;&gt;"", IF(INDEX('Evidence střelců a nástřel'!D$7:D$107,$G73) &gt;  0,  INDEX('Evidence střelců a nástřel'!D$7:D$107,$G73), ""), "")</f>
        <v/>
      </c>
      <c r="D73" t="str">
        <f xml:space="preserve"> IF(A73&lt;&gt;"", IF(INDEX('Evidence střelců a nástřel'!E$7:E$107,$G73) &gt;  0,  INDEX('Evidence střelců a nástřel'!E$7:E$107,$G73), ""), "")</f>
        <v/>
      </c>
      <c r="E73" s="16" t="str">
        <f t="shared" ca="1" si="4"/>
        <v/>
      </c>
      <c r="F73" s="16" t="str">
        <f t="shared" si="5"/>
        <v/>
      </c>
      <c r="G73" t="str">
        <f t="shared" si="6"/>
        <v/>
      </c>
      <c r="H73" s="16" t="str">
        <f>IF(AND($A73 &lt;&gt; "", Nastavení!$B$3 &gt; 0),1+INT(($F73-1)/Nastavení!$B$3),"")</f>
        <v/>
      </c>
      <c r="I73" t="str">
        <f t="shared" si="7"/>
        <v/>
      </c>
    </row>
    <row r="74" spans="1:9" x14ac:dyDescent="0.25">
      <c r="A74" s="16" t="str">
        <f>IF('Evidence střelců a nástřel'!A74&lt;&gt;"", 'Evidence střelců a nástřel'!A74,"")</f>
        <v/>
      </c>
      <c r="B74" t="str">
        <f xml:space="preserve"> IF(A74&lt;&gt;"", IF(INDEX('Evidence střelců a nástřel'!C$7:C$107,$G74) &gt;  0,  INDEX('Evidence střelců a nástřel'!C$7:C$107,$G74), ""), "")</f>
        <v/>
      </c>
      <c r="C74" t="str">
        <f xml:space="preserve"> IF(A74&lt;&gt;"", IF(INDEX('Evidence střelců a nástřel'!D$7:D$107,$G74) &gt;  0,  INDEX('Evidence střelců a nástřel'!D$7:D$107,$G74), ""), "")</f>
        <v/>
      </c>
      <c r="D74" t="str">
        <f xml:space="preserve"> IF(A74&lt;&gt;"", IF(INDEX('Evidence střelců a nástřel'!E$7:E$107,$G74) &gt;  0,  INDEX('Evidence střelců a nástřel'!E$7:E$107,$G74), ""), "")</f>
        <v/>
      </c>
      <c r="E74" s="16" t="str">
        <f t="shared" ca="1" si="4"/>
        <v/>
      </c>
      <c r="F74" s="16" t="str">
        <f t="shared" si="5"/>
        <v/>
      </c>
      <c r="G74" t="str">
        <f t="shared" si="6"/>
        <v/>
      </c>
      <c r="H74" s="16" t="str">
        <f>IF(AND($A74 &lt;&gt; "", Nastavení!$B$3 &gt; 0),1+INT(($F74-1)/Nastavení!$B$3),"")</f>
        <v/>
      </c>
      <c r="I74" t="str">
        <f t="shared" si="7"/>
        <v/>
      </c>
    </row>
    <row r="75" spans="1:9" x14ac:dyDescent="0.25">
      <c r="A75" s="16" t="str">
        <f>IF('Evidence střelců a nástřel'!A75&lt;&gt;"", 'Evidence střelců a nástřel'!A75,"")</f>
        <v/>
      </c>
      <c r="B75" t="str">
        <f xml:space="preserve"> IF(A75&lt;&gt;"", IF(INDEX('Evidence střelců a nástřel'!C$7:C$107,$G75) &gt;  0,  INDEX('Evidence střelců a nástřel'!C$7:C$107,$G75), ""), "")</f>
        <v/>
      </c>
      <c r="C75" t="str">
        <f xml:space="preserve"> IF(A75&lt;&gt;"", IF(INDEX('Evidence střelců a nástřel'!D$7:D$107,$G75) &gt;  0,  INDEX('Evidence střelců a nástřel'!D$7:D$107,$G75), ""), "")</f>
        <v/>
      </c>
      <c r="D75" t="str">
        <f xml:space="preserve"> IF(A75&lt;&gt;"", IF(INDEX('Evidence střelců a nástřel'!E$7:E$107,$G75) &gt;  0,  INDEX('Evidence střelců a nástřel'!E$7:E$107,$G75), ""), "")</f>
        <v/>
      </c>
      <c r="E75" s="16" t="str">
        <f t="shared" ca="1" si="4"/>
        <v/>
      </c>
      <c r="F75" s="16" t="str">
        <f t="shared" si="5"/>
        <v/>
      </c>
      <c r="G75" t="str">
        <f t="shared" si="6"/>
        <v/>
      </c>
      <c r="H75" s="16" t="str">
        <f>IF(AND($A75 &lt;&gt; "", Nastavení!$B$3 &gt; 0),1+INT(($F75-1)/Nastavení!$B$3),"")</f>
        <v/>
      </c>
      <c r="I75" t="str">
        <f t="shared" si="7"/>
        <v/>
      </c>
    </row>
    <row r="76" spans="1:9" x14ac:dyDescent="0.25">
      <c r="A76" s="16" t="str">
        <f>IF('Evidence střelců a nástřel'!A76&lt;&gt;"", 'Evidence střelců a nástřel'!A76,"")</f>
        <v/>
      </c>
      <c r="B76" t="str">
        <f xml:space="preserve"> IF(A76&lt;&gt;"", IF(INDEX('Evidence střelců a nástřel'!C$7:C$107,$G76) &gt;  0,  INDEX('Evidence střelců a nástřel'!C$7:C$107,$G76), ""), "")</f>
        <v/>
      </c>
      <c r="C76" t="str">
        <f xml:space="preserve"> IF(A76&lt;&gt;"", IF(INDEX('Evidence střelců a nástřel'!D$7:D$107,$G76) &gt;  0,  INDEX('Evidence střelců a nástřel'!D$7:D$107,$G76), ""), "")</f>
        <v/>
      </c>
      <c r="D76" t="str">
        <f xml:space="preserve"> IF(A76&lt;&gt;"", IF(INDEX('Evidence střelců a nástřel'!E$7:E$107,$G76) &gt;  0,  INDEX('Evidence střelců a nástřel'!E$7:E$107,$G76), ""), "")</f>
        <v/>
      </c>
      <c r="E76" s="16" t="str">
        <f t="shared" ca="1" si="4"/>
        <v/>
      </c>
      <c r="F76" s="16" t="str">
        <f t="shared" si="5"/>
        <v/>
      </c>
      <c r="G76" t="str">
        <f t="shared" si="6"/>
        <v/>
      </c>
      <c r="H76" s="16" t="str">
        <f>IF(AND($A76 &lt;&gt; "", Nastavení!$B$3 &gt; 0),1+INT(($F76-1)/Nastavení!$B$3),"")</f>
        <v/>
      </c>
      <c r="I76" t="str">
        <f t="shared" si="7"/>
        <v/>
      </c>
    </row>
    <row r="77" spans="1:9" x14ac:dyDescent="0.25">
      <c r="A77" s="16" t="str">
        <f>IF('Evidence střelců a nástřel'!A77&lt;&gt;"", 'Evidence střelců a nástřel'!A77,"")</f>
        <v/>
      </c>
      <c r="B77" t="str">
        <f xml:space="preserve"> IF(A77&lt;&gt;"", IF(INDEX('Evidence střelců a nástřel'!C$7:C$107,$G77) &gt;  0,  INDEX('Evidence střelců a nástřel'!C$7:C$107,$G77), ""), "")</f>
        <v/>
      </c>
      <c r="C77" t="str">
        <f xml:space="preserve"> IF(A77&lt;&gt;"", IF(INDEX('Evidence střelců a nástřel'!D$7:D$107,$G77) &gt;  0,  INDEX('Evidence střelců a nástřel'!D$7:D$107,$G77), ""), "")</f>
        <v/>
      </c>
      <c r="D77" t="str">
        <f xml:space="preserve"> IF(A77&lt;&gt;"", IF(INDEX('Evidence střelců a nástřel'!E$7:E$107,$G77) &gt;  0,  INDEX('Evidence střelců a nástřel'!E$7:E$107,$G77), ""), "")</f>
        <v/>
      </c>
      <c r="E77" s="16" t="str">
        <f t="shared" ca="1" si="4"/>
        <v/>
      </c>
      <c r="F77" s="16" t="str">
        <f t="shared" si="5"/>
        <v/>
      </c>
      <c r="G77" t="str">
        <f t="shared" si="6"/>
        <v/>
      </c>
      <c r="H77" s="16" t="str">
        <f>IF(AND($A77 &lt;&gt; "", Nastavení!$B$3 &gt; 0),1+INT(($F77-1)/Nastavení!$B$3),"")</f>
        <v/>
      </c>
      <c r="I77" t="str">
        <f t="shared" si="7"/>
        <v/>
      </c>
    </row>
    <row r="78" spans="1:9" x14ac:dyDescent="0.25">
      <c r="A78" s="16" t="str">
        <f>IF('Evidence střelců a nástřel'!A78&lt;&gt;"", 'Evidence střelců a nástřel'!A78,"")</f>
        <v/>
      </c>
      <c r="B78" t="str">
        <f xml:space="preserve"> IF(A78&lt;&gt;"", IF(INDEX('Evidence střelců a nástřel'!C$7:C$107,$G78) &gt;  0,  INDEX('Evidence střelců a nástřel'!C$7:C$107,$G78), ""), "")</f>
        <v/>
      </c>
      <c r="C78" t="str">
        <f xml:space="preserve"> IF(A78&lt;&gt;"", IF(INDEX('Evidence střelců a nástřel'!D$7:D$107,$G78) &gt;  0,  INDEX('Evidence střelců a nástřel'!D$7:D$107,$G78), ""), "")</f>
        <v/>
      </c>
      <c r="D78" t="str">
        <f xml:space="preserve"> IF(A78&lt;&gt;"", IF(INDEX('Evidence střelců a nástřel'!E$7:E$107,$G78) &gt;  0,  INDEX('Evidence střelců a nástřel'!E$7:E$107,$G78), ""), "")</f>
        <v/>
      </c>
      <c r="E78" s="16" t="str">
        <f t="shared" ca="1" si="4"/>
        <v/>
      </c>
      <c r="F78" s="16" t="str">
        <f t="shared" si="5"/>
        <v/>
      </c>
      <c r="G78" t="str">
        <f t="shared" si="6"/>
        <v/>
      </c>
      <c r="H78" s="16" t="str">
        <f>IF(AND($A78 &lt;&gt; "", Nastavení!$B$3 &gt; 0),1+INT(($F78-1)/Nastavení!$B$3),"")</f>
        <v/>
      </c>
      <c r="I78" t="str">
        <f t="shared" si="7"/>
        <v/>
      </c>
    </row>
    <row r="79" spans="1:9" x14ac:dyDescent="0.25">
      <c r="A79" s="16" t="str">
        <f>IF('Evidence střelců a nástřel'!A79&lt;&gt;"", 'Evidence střelců a nástřel'!A79,"")</f>
        <v/>
      </c>
      <c r="B79" t="str">
        <f xml:space="preserve"> IF(A79&lt;&gt;"", IF(INDEX('Evidence střelců a nástřel'!C$7:C$107,$G79) &gt;  0,  INDEX('Evidence střelců a nástřel'!C$7:C$107,$G79), ""), "")</f>
        <v/>
      </c>
      <c r="C79" t="str">
        <f xml:space="preserve"> IF(A79&lt;&gt;"", IF(INDEX('Evidence střelců a nástřel'!D$7:D$107,$G79) &gt;  0,  INDEX('Evidence střelců a nástřel'!D$7:D$107,$G79), ""), "")</f>
        <v/>
      </c>
      <c r="D79" t="str">
        <f xml:space="preserve"> IF(A79&lt;&gt;"", IF(INDEX('Evidence střelců a nástřel'!E$7:E$107,$G79) &gt;  0,  INDEX('Evidence střelců a nástřel'!E$7:E$107,$G79), ""), "")</f>
        <v/>
      </c>
      <c r="E79" s="16" t="str">
        <f t="shared" ca="1" si="4"/>
        <v/>
      </c>
      <c r="F79" s="16" t="str">
        <f t="shared" si="5"/>
        <v/>
      </c>
      <c r="G79" t="str">
        <f t="shared" si="6"/>
        <v/>
      </c>
      <c r="H79" s="16" t="str">
        <f>IF(AND($A79 &lt;&gt; "", Nastavení!$B$3 &gt; 0),1+INT(($F79-1)/Nastavení!$B$3),"")</f>
        <v/>
      </c>
      <c r="I79" t="str">
        <f t="shared" si="7"/>
        <v/>
      </c>
    </row>
    <row r="80" spans="1:9" x14ac:dyDescent="0.25">
      <c r="A80" s="16" t="str">
        <f>IF('Evidence střelců a nástřel'!A80&lt;&gt;"", 'Evidence střelců a nástřel'!A80,"")</f>
        <v/>
      </c>
      <c r="B80" t="str">
        <f xml:space="preserve"> IF(A80&lt;&gt;"", IF(INDEX('Evidence střelců a nástřel'!C$7:C$107,$G80) &gt;  0,  INDEX('Evidence střelců a nástřel'!C$7:C$107,$G80), ""), "")</f>
        <v/>
      </c>
      <c r="C80" t="str">
        <f xml:space="preserve"> IF(A80&lt;&gt;"", IF(INDEX('Evidence střelců a nástřel'!D$7:D$107,$G80) &gt;  0,  INDEX('Evidence střelců a nástřel'!D$7:D$107,$G80), ""), "")</f>
        <v/>
      </c>
      <c r="D80" t="str">
        <f xml:space="preserve"> IF(A80&lt;&gt;"", IF(INDEX('Evidence střelců a nástřel'!E$7:E$107,$G80) &gt;  0,  INDEX('Evidence střelců a nástřel'!E$7:E$107,$G80), ""), "")</f>
        <v/>
      </c>
      <c r="E80" s="16" t="str">
        <f t="shared" ca="1" si="4"/>
        <v/>
      </c>
      <c r="F80" s="16" t="str">
        <f t="shared" si="5"/>
        <v/>
      </c>
      <c r="G80" t="str">
        <f t="shared" si="6"/>
        <v/>
      </c>
      <c r="H80" s="16" t="str">
        <f>IF(AND($A80 &lt;&gt; "", Nastavení!$B$3 &gt; 0),1+INT(($F80-1)/Nastavení!$B$3),"")</f>
        <v/>
      </c>
      <c r="I80" t="str">
        <f t="shared" si="7"/>
        <v/>
      </c>
    </row>
    <row r="81" spans="1:9" x14ac:dyDescent="0.25">
      <c r="A81" s="16" t="str">
        <f>IF('Evidence střelců a nástřel'!A81&lt;&gt;"", 'Evidence střelců a nástřel'!A81,"")</f>
        <v/>
      </c>
      <c r="B81" t="str">
        <f xml:space="preserve"> IF(A81&lt;&gt;"", IF(INDEX('Evidence střelců a nástřel'!C$7:C$107,$G81) &gt;  0,  INDEX('Evidence střelců a nástřel'!C$7:C$107,$G81), ""), "")</f>
        <v/>
      </c>
      <c r="C81" t="str">
        <f xml:space="preserve"> IF(A81&lt;&gt;"", IF(INDEX('Evidence střelců a nástřel'!D$7:D$107,$G81) &gt;  0,  INDEX('Evidence střelců a nástřel'!D$7:D$107,$G81), ""), "")</f>
        <v/>
      </c>
      <c r="D81" t="str">
        <f xml:space="preserve"> IF(A81&lt;&gt;"", IF(INDEX('Evidence střelců a nástřel'!E$7:E$107,$G81) &gt;  0,  INDEX('Evidence střelců a nástřel'!E$7:E$107,$G81), ""), "")</f>
        <v/>
      </c>
      <c r="E81" s="16" t="str">
        <f t="shared" ca="1" si="4"/>
        <v/>
      </c>
      <c r="F81" s="16" t="str">
        <f t="shared" si="5"/>
        <v/>
      </c>
      <c r="G81" t="str">
        <f t="shared" si="6"/>
        <v/>
      </c>
      <c r="H81" s="16" t="str">
        <f>IF(AND($A81 &lt;&gt; "", Nastavení!$B$3 &gt; 0),1+INT(($F81-1)/Nastavení!$B$3),"")</f>
        <v/>
      </c>
      <c r="I81" t="str">
        <f t="shared" si="7"/>
        <v/>
      </c>
    </row>
    <row r="82" spans="1:9" x14ac:dyDescent="0.25">
      <c r="A82" s="16" t="str">
        <f>IF('Evidence střelců a nástřel'!A82&lt;&gt;"", 'Evidence střelců a nástřel'!A82,"")</f>
        <v/>
      </c>
      <c r="B82" t="str">
        <f xml:space="preserve"> IF(A82&lt;&gt;"", IF(INDEX('Evidence střelců a nástřel'!C$7:C$107,$G82) &gt;  0,  INDEX('Evidence střelců a nástřel'!C$7:C$107,$G82), ""), "")</f>
        <v/>
      </c>
      <c r="C82" t="str">
        <f xml:space="preserve"> IF(A82&lt;&gt;"", IF(INDEX('Evidence střelců a nástřel'!D$7:D$107,$G82) &gt;  0,  INDEX('Evidence střelců a nástřel'!D$7:D$107,$G82), ""), "")</f>
        <v/>
      </c>
      <c r="D82" t="str">
        <f xml:space="preserve"> IF(A82&lt;&gt;"", IF(INDEX('Evidence střelců a nástřel'!E$7:E$107,$G82) &gt;  0,  INDEX('Evidence střelců a nástřel'!E$7:E$107,$G82), ""), "")</f>
        <v/>
      </c>
      <c r="E82" s="16" t="str">
        <f t="shared" ca="1" si="4"/>
        <v/>
      </c>
      <c r="F82" s="16" t="str">
        <f t="shared" si="5"/>
        <v/>
      </c>
      <c r="G82" t="str">
        <f t="shared" si="6"/>
        <v/>
      </c>
      <c r="H82" s="16" t="str">
        <f>IF(AND($A82 &lt;&gt; "", Nastavení!$B$3 &gt; 0),1+INT(($F82-1)/Nastavení!$B$3),"")</f>
        <v/>
      </c>
      <c r="I82" t="str">
        <f t="shared" si="7"/>
        <v/>
      </c>
    </row>
    <row r="83" spans="1:9" x14ac:dyDescent="0.25">
      <c r="A83" s="16" t="str">
        <f>IF('Evidence střelců a nástřel'!A83&lt;&gt;"", 'Evidence střelců a nástřel'!A83,"")</f>
        <v/>
      </c>
      <c r="B83" t="str">
        <f xml:space="preserve"> IF(A83&lt;&gt;"", IF(INDEX('Evidence střelců a nástřel'!C$7:C$107,$G83) &gt;  0,  INDEX('Evidence střelců a nástřel'!C$7:C$107,$G83), ""), "")</f>
        <v/>
      </c>
      <c r="C83" t="str">
        <f xml:space="preserve"> IF(A83&lt;&gt;"", IF(INDEX('Evidence střelců a nástřel'!D$7:D$107,$G83) &gt;  0,  INDEX('Evidence střelců a nástřel'!D$7:D$107,$G83), ""), "")</f>
        <v/>
      </c>
      <c r="D83" t="str">
        <f xml:space="preserve"> IF(A83&lt;&gt;"", IF(INDEX('Evidence střelců a nástřel'!E$7:E$107,$G83) &gt;  0,  INDEX('Evidence střelců a nástřel'!E$7:E$107,$G83), ""), "")</f>
        <v/>
      </c>
      <c r="E83" s="16" t="str">
        <f t="shared" ca="1" si="4"/>
        <v/>
      </c>
      <c r="F83" s="16" t="str">
        <f t="shared" si="5"/>
        <v/>
      </c>
      <c r="G83" t="str">
        <f t="shared" si="6"/>
        <v/>
      </c>
      <c r="H83" s="16" t="str">
        <f>IF(AND($A83 &lt;&gt; "", Nastavení!$B$3 &gt; 0),1+INT(($F83-1)/Nastavení!$B$3),"")</f>
        <v/>
      </c>
      <c r="I83" t="str">
        <f t="shared" si="7"/>
        <v/>
      </c>
    </row>
    <row r="84" spans="1:9" x14ac:dyDescent="0.25">
      <c r="A84" s="16" t="str">
        <f>IF('Evidence střelců a nástřel'!A84&lt;&gt;"", 'Evidence střelců a nástřel'!A84,"")</f>
        <v/>
      </c>
      <c r="B84" t="str">
        <f xml:space="preserve"> IF(A84&lt;&gt;"", IF(INDEX('Evidence střelců a nástřel'!C$7:C$107,$G84) &gt;  0,  INDEX('Evidence střelců a nástřel'!C$7:C$107,$G84), ""), "")</f>
        <v/>
      </c>
      <c r="C84" t="str">
        <f xml:space="preserve"> IF(A84&lt;&gt;"", IF(INDEX('Evidence střelců a nástřel'!D$7:D$107,$G84) &gt;  0,  INDEX('Evidence střelců a nástřel'!D$7:D$107,$G84), ""), "")</f>
        <v/>
      </c>
      <c r="D84" t="str">
        <f xml:space="preserve"> IF(A84&lt;&gt;"", IF(INDEX('Evidence střelců a nástřel'!E$7:E$107,$G84) &gt;  0,  INDEX('Evidence střelců a nástřel'!E$7:E$107,$G84), ""), "")</f>
        <v/>
      </c>
      <c r="E84" s="16" t="str">
        <f t="shared" ca="1" si="4"/>
        <v/>
      </c>
      <c r="F84" s="16" t="str">
        <f t="shared" si="5"/>
        <v/>
      </c>
      <c r="G84" t="str">
        <f t="shared" si="6"/>
        <v/>
      </c>
      <c r="H84" s="16" t="str">
        <f>IF(AND($A84 &lt;&gt; "", Nastavení!$B$3 &gt; 0),1+INT(($F84-1)/Nastavení!$B$3),"")</f>
        <v/>
      </c>
      <c r="I84" t="str">
        <f t="shared" si="7"/>
        <v/>
      </c>
    </row>
    <row r="85" spans="1:9" x14ac:dyDescent="0.25">
      <c r="A85" s="16" t="str">
        <f>IF('Evidence střelců a nástřel'!A85&lt;&gt;"", 'Evidence střelců a nástřel'!A85,"")</f>
        <v/>
      </c>
      <c r="B85" t="str">
        <f xml:space="preserve"> IF(A85&lt;&gt;"", IF(INDEX('Evidence střelců a nástřel'!C$7:C$107,$G85) &gt;  0,  INDEX('Evidence střelců a nástřel'!C$7:C$107,$G85), ""), "")</f>
        <v/>
      </c>
      <c r="C85" t="str">
        <f xml:space="preserve"> IF(A85&lt;&gt;"", IF(INDEX('Evidence střelců a nástřel'!D$7:D$107,$G85) &gt;  0,  INDEX('Evidence střelců a nástřel'!D$7:D$107,$G85), ""), "")</f>
        <v/>
      </c>
      <c r="D85" t="str">
        <f xml:space="preserve"> IF(A85&lt;&gt;"", IF(INDEX('Evidence střelců a nástřel'!E$7:E$107,$G85) &gt;  0,  INDEX('Evidence střelců a nástřel'!E$7:E$107,$G85), ""), "")</f>
        <v/>
      </c>
      <c r="E85" s="16" t="str">
        <f t="shared" ca="1" si="4"/>
        <v/>
      </c>
      <c r="F85" s="16" t="str">
        <f t="shared" si="5"/>
        <v/>
      </c>
      <c r="G85" t="str">
        <f t="shared" si="6"/>
        <v/>
      </c>
      <c r="H85" s="16" t="str">
        <f>IF(AND($A85 &lt;&gt; "", Nastavení!$B$3 &gt; 0),1+INT(($F85-1)/Nastavení!$B$3),"")</f>
        <v/>
      </c>
      <c r="I85" t="str">
        <f t="shared" si="7"/>
        <v/>
      </c>
    </row>
    <row r="86" spans="1:9" x14ac:dyDescent="0.25">
      <c r="A86" s="16" t="str">
        <f>IF('Evidence střelců a nástřel'!A86&lt;&gt;"", 'Evidence střelců a nástřel'!A86,"")</f>
        <v/>
      </c>
      <c r="B86" t="str">
        <f xml:space="preserve"> IF(A86&lt;&gt;"", IF(INDEX('Evidence střelců a nástřel'!C$7:C$107,$G86) &gt;  0,  INDEX('Evidence střelců a nástřel'!C$7:C$107,$G86), ""), "")</f>
        <v/>
      </c>
      <c r="C86" t="str">
        <f xml:space="preserve"> IF(A86&lt;&gt;"", IF(INDEX('Evidence střelců a nástřel'!D$7:D$107,$G86) &gt;  0,  INDEX('Evidence střelců a nástřel'!D$7:D$107,$G86), ""), "")</f>
        <v/>
      </c>
      <c r="D86" t="str">
        <f xml:space="preserve"> IF(A86&lt;&gt;"", IF(INDEX('Evidence střelců a nástřel'!E$7:E$107,$G86) &gt;  0,  INDEX('Evidence střelců a nástřel'!E$7:E$107,$G86), ""), "")</f>
        <v/>
      </c>
      <c r="E86" s="16" t="str">
        <f t="shared" ca="1" si="4"/>
        <v/>
      </c>
      <c r="F86" s="16" t="str">
        <f t="shared" si="5"/>
        <v/>
      </c>
      <c r="G86" t="str">
        <f t="shared" si="6"/>
        <v/>
      </c>
      <c r="H86" s="16" t="str">
        <f>IF(AND($A86 &lt;&gt; "", Nastavení!$B$3 &gt; 0),1+INT(($F86-1)/Nastavení!$B$3),"")</f>
        <v/>
      </c>
      <c r="I86" t="str">
        <f t="shared" si="7"/>
        <v/>
      </c>
    </row>
    <row r="87" spans="1:9" x14ac:dyDescent="0.25">
      <c r="A87" s="16" t="str">
        <f>IF('Evidence střelců a nástřel'!A87&lt;&gt;"", 'Evidence střelců a nástřel'!A87,"")</f>
        <v/>
      </c>
      <c r="B87" t="str">
        <f xml:space="preserve"> IF(A87&lt;&gt;"", IF(INDEX('Evidence střelců a nástřel'!C$7:C$107,$G87) &gt;  0,  INDEX('Evidence střelců a nástřel'!C$7:C$107,$G87), ""), "")</f>
        <v/>
      </c>
      <c r="C87" t="str">
        <f xml:space="preserve"> IF(A87&lt;&gt;"", IF(INDEX('Evidence střelců a nástřel'!D$7:D$107,$G87) &gt;  0,  INDEX('Evidence střelců a nástřel'!D$7:D$107,$G87), ""), "")</f>
        <v/>
      </c>
      <c r="D87" t="str">
        <f xml:space="preserve"> IF(A87&lt;&gt;"", IF(INDEX('Evidence střelců a nástřel'!E$7:E$107,$G87) &gt;  0,  INDEX('Evidence střelců a nástřel'!E$7:E$107,$G87), ""), "")</f>
        <v/>
      </c>
      <c r="E87" s="16" t="str">
        <f t="shared" ca="1" si="4"/>
        <v/>
      </c>
      <c r="F87" s="16" t="str">
        <f t="shared" si="5"/>
        <v/>
      </c>
      <c r="G87" t="str">
        <f t="shared" si="6"/>
        <v/>
      </c>
      <c r="H87" s="16" t="str">
        <f>IF(AND($A87 &lt;&gt; "", Nastavení!$B$3 &gt; 0),1+INT(($F87-1)/Nastavení!$B$3),"")</f>
        <v/>
      </c>
      <c r="I87" t="str">
        <f t="shared" si="7"/>
        <v/>
      </c>
    </row>
    <row r="88" spans="1:9" x14ac:dyDescent="0.25">
      <c r="A88" s="16" t="str">
        <f>IF('Evidence střelců a nástřel'!A88&lt;&gt;"", 'Evidence střelců a nástřel'!A88,"")</f>
        <v/>
      </c>
      <c r="B88" t="str">
        <f xml:space="preserve"> IF(A88&lt;&gt;"", IF(INDEX('Evidence střelců a nástřel'!C$7:C$107,$G88) &gt;  0,  INDEX('Evidence střelců a nástřel'!C$7:C$107,$G88), ""), "")</f>
        <v/>
      </c>
      <c r="C88" t="str">
        <f xml:space="preserve"> IF(A88&lt;&gt;"", IF(INDEX('Evidence střelců a nástřel'!D$7:D$107,$G88) &gt;  0,  INDEX('Evidence střelců a nástřel'!D$7:D$107,$G88), ""), "")</f>
        <v/>
      </c>
      <c r="D88" t="str">
        <f xml:space="preserve"> IF(A88&lt;&gt;"", IF(INDEX('Evidence střelců a nástřel'!E$7:E$107,$G88) &gt;  0,  INDEX('Evidence střelců a nástřel'!E$7:E$107,$G88), ""), "")</f>
        <v/>
      </c>
      <c r="E88" s="16" t="str">
        <f t="shared" ca="1" si="4"/>
        <v/>
      </c>
      <c r="F88" s="16" t="str">
        <f t="shared" si="5"/>
        <v/>
      </c>
      <c r="G88" t="str">
        <f t="shared" si="6"/>
        <v/>
      </c>
      <c r="H88" s="16" t="str">
        <f>IF(AND($A88 &lt;&gt; "", Nastavení!$B$3 &gt; 0),1+INT(($F88-1)/Nastavení!$B$3),"")</f>
        <v/>
      </c>
      <c r="I88" t="str">
        <f t="shared" si="7"/>
        <v/>
      </c>
    </row>
    <row r="89" spans="1:9" x14ac:dyDescent="0.25">
      <c r="A89" s="16" t="str">
        <f>IF('Evidence střelců a nástřel'!A89&lt;&gt;"", 'Evidence střelců a nástřel'!A89,"")</f>
        <v/>
      </c>
      <c r="B89" t="str">
        <f xml:space="preserve"> IF(A89&lt;&gt;"", IF(INDEX('Evidence střelců a nástřel'!C$7:C$107,$G89) &gt;  0,  INDEX('Evidence střelců a nástřel'!C$7:C$107,$G89), ""), "")</f>
        <v/>
      </c>
      <c r="C89" t="str">
        <f xml:space="preserve"> IF(A89&lt;&gt;"", IF(INDEX('Evidence střelců a nástřel'!D$7:D$107,$G89) &gt;  0,  INDEX('Evidence střelců a nástřel'!D$7:D$107,$G89), ""), "")</f>
        <v/>
      </c>
      <c r="D89" t="str">
        <f xml:space="preserve"> IF(A89&lt;&gt;"", IF(INDEX('Evidence střelců a nástřel'!E$7:E$107,$G89) &gt;  0,  INDEX('Evidence střelců a nástřel'!E$7:E$107,$G89), ""), "")</f>
        <v/>
      </c>
      <c r="E89" s="16" t="str">
        <f t="shared" ca="1" si="4"/>
        <v/>
      </c>
      <c r="F89" s="16" t="str">
        <f t="shared" si="5"/>
        <v/>
      </c>
      <c r="G89" t="str">
        <f t="shared" si="6"/>
        <v/>
      </c>
      <c r="H89" s="16" t="str">
        <f>IF(AND($A89 &lt;&gt; "", Nastavení!$B$3 &gt; 0),1+INT(($F89-1)/Nastavení!$B$3),"")</f>
        <v/>
      </c>
      <c r="I89" t="str">
        <f t="shared" si="7"/>
        <v/>
      </c>
    </row>
    <row r="90" spans="1:9" x14ac:dyDescent="0.25">
      <c r="A90" s="16" t="str">
        <f>IF('Evidence střelců a nástřel'!A90&lt;&gt;"", 'Evidence střelců a nástřel'!A90,"")</f>
        <v/>
      </c>
      <c r="B90" t="str">
        <f xml:space="preserve"> IF(A90&lt;&gt;"", IF(INDEX('Evidence střelců a nástřel'!C$7:C$107,$G90) &gt;  0,  INDEX('Evidence střelců a nástřel'!C$7:C$107,$G90), ""), "")</f>
        <v/>
      </c>
      <c r="C90" t="str">
        <f xml:space="preserve"> IF(A90&lt;&gt;"", IF(INDEX('Evidence střelců a nástřel'!D$7:D$107,$G90) &gt;  0,  INDEX('Evidence střelců a nástřel'!D$7:D$107,$G90), ""), "")</f>
        <v/>
      </c>
      <c r="D90" t="str">
        <f xml:space="preserve"> IF(A90&lt;&gt;"", IF(INDEX('Evidence střelců a nástřel'!E$7:E$107,$G90) &gt;  0,  INDEX('Evidence střelců a nástřel'!E$7:E$107,$G90), ""), "")</f>
        <v/>
      </c>
      <c r="E90" s="16" t="str">
        <f t="shared" ca="1" si="4"/>
        <v/>
      </c>
      <c r="F90" s="16" t="str">
        <f t="shared" si="5"/>
        <v/>
      </c>
      <c r="G90" t="str">
        <f t="shared" si="6"/>
        <v/>
      </c>
      <c r="H90" s="16" t="str">
        <f>IF(AND($A90 &lt;&gt; "", Nastavení!$B$3 &gt; 0),1+INT(($F90-1)/Nastavení!$B$3),"")</f>
        <v/>
      </c>
      <c r="I90" t="str">
        <f t="shared" si="7"/>
        <v/>
      </c>
    </row>
    <row r="91" spans="1:9" x14ac:dyDescent="0.25">
      <c r="A91" s="16" t="str">
        <f>IF('Evidence střelců a nástřel'!A91&lt;&gt;"", 'Evidence střelců a nástřel'!A91,"")</f>
        <v/>
      </c>
      <c r="B91" t="str">
        <f xml:space="preserve"> IF(A91&lt;&gt;"", IF(INDEX('Evidence střelců a nástřel'!C$7:C$107,$G91) &gt;  0,  INDEX('Evidence střelců a nástřel'!C$7:C$107,$G91), ""), "")</f>
        <v/>
      </c>
      <c r="C91" t="str">
        <f xml:space="preserve"> IF(A91&lt;&gt;"", IF(INDEX('Evidence střelců a nástřel'!D$7:D$107,$G91) &gt;  0,  INDEX('Evidence střelců a nástřel'!D$7:D$107,$G91), ""), "")</f>
        <v/>
      </c>
      <c r="D91" t="str">
        <f xml:space="preserve"> IF(A91&lt;&gt;"", IF(INDEX('Evidence střelců a nástřel'!E$7:E$107,$G91) &gt;  0,  INDEX('Evidence střelců a nástřel'!E$7:E$107,$G91), ""), "")</f>
        <v/>
      </c>
      <c r="E91" s="16" t="str">
        <f t="shared" ca="1" si="4"/>
        <v/>
      </c>
      <c r="F91" s="16" t="str">
        <f t="shared" si="5"/>
        <v/>
      </c>
      <c r="G91" t="str">
        <f t="shared" si="6"/>
        <v/>
      </c>
      <c r="H91" s="16" t="str">
        <f>IF(AND($A91 &lt;&gt; "", Nastavení!$B$3 &gt; 0),1+INT(($F91-1)/Nastavení!$B$3),"")</f>
        <v/>
      </c>
      <c r="I91" t="str">
        <f t="shared" si="7"/>
        <v/>
      </c>
    </row>
    <row r="92" spans="1:9" x14ac:dyDescent="0.25">
      <c r="A92" s="16" t="str">
        <f>IF('Evidence střelců a nástřel'!A92&lt;&gt;"", 'Evidence střelců a nástřel'!A92,"")</f>
        <v/>
      </c>
      <c r="B92" t="str">
        <f xml:space="preserve"> IF(A92&lt;&gt;"", IF(INDEX('Evidence střelců a nástřel'!C$7:C$107,$G92) &gt;  0,  INDEX('Evidence střelců a nástřel'!C$7:C$107,$G92), ""), "")</f>
        <v/>
      </c>
      <c r="C92" t="str">
        <f xml:space="preserve"> IF(A92&lt;&gt;"", IF(INDEX('Evidence střelců a nástřel'!D$7:D$107,$G92) &gt;  0,  INDEX('Evidence střelců a nástřel'!D$7:D$107,$G92), ""), "")</f>
        <v/>
      </c>
      <c r="D92" t="str">
        <f xml:space="preserve"> IF(A92&lt;&gt;"", IF(INDEX('Evidence střelců a nástřel'!E$7:E$107,$G92) &gt;  0,  INDEX('Evidence střelců a nástřel'!E$7:E$107,$G92), ""), "")</f>
        <v/>
      </c>
      <c r="E92" s="16" t="str">
        <f t="shared" ca="1" si="4"/>
        <v/>
      </c>
      <c r="F92" s="16" t="str">
        <f t="shared" si="5"/>
        <v/>
      </c>
      <c r="G92" t="str">
        <f t="shared" si="6"/>
        <v/>
      </c>
      <c r="H92" s="16" t="str">
        <f>IF(AND($A92 &lt;&gt; "", Nastavení!$B$3 &gt; 0),1+INT(($F92-1)/Nastavení!$B$3),"")</f>
        <v/>
      </c>
      <c r="I92" t="str">
        <f t="shared" si="7"/>
        <v/>
      </c>
    </row>
    <row r="93" spans="1:9" x14ac:dyDescent="0.25">
      <c r="A93" s="16" t="str">
        <f>IF('Evidence střelců a nástřel'!A93&lt;&gt;"", 'Evidence střelců a nástřel'!A93,"")</f>
        <v/>
      </c>
      <c r="B93" t="str">
        <f xml:space="preserve"> IF(A93&lt;&gt;"", IF(INDEX('Evidence střelců a nástřel'!C$7:C$107,$G93) &gt;  0,  INDEX('Evidence střelců a nástřel'!C$7:C$107,$G93), ""), "")</f>
        <v/>
      </c>
      <c r="C93" t="str">
        <f xml:space="preserve"> IF(A93&lt;&gt;"", IF(INDEX('Evidence střelců a nástřel'!D$7:D$107,$G93) &gt;  0,  INDEX('Evidence střelců a nástřel'!D$7:D$107,$G93), ""), "")</f>
        <v/>
      </c>
      <c r="D93" t="str">
        <f xml:space="preserve"> IF(A93&lt;&gt;"", IF(INDEX('Evidence střelců a nástřel'!E$7:E$107,$G93) &gt;  0,  INDEX('Evidence střelců a nástřel'!E$7:E$107,$G93), ""), "")</f>
        <v/>
      </c>
      <c r="E93" s="16" t="str">
        <f t="shared" ca="1" si="4"/>
        <v/>
      </c>
      <c r="F93" s="16" t="str">
        <f t="shared" si="5"/>
        <v/>
      </c>
      <c r="G93" t="str">
        <f t="shared" si="6"/>
        <v/>
      </c>
      <c r="H93" s="16" t="str">
        <f>IF(AND($A93 &lt;&gt; "", Nastavení!$B$3 &gt; 0),1+INT(($F93-1)/Nastavení!$B$3),"")</f>
        <v/>
      </c>
      <c r="I93" t="str">
        <f t="shared" si="7"/>
        <v/>
      </c>
    </row>
    <row r="94" spans="1:9" x14ac:dyDescent="0.25">
      <c r="A94" s="16" t="str">
        <f>IF('Evidence střelců a nástřel'!A94&lt;&gt;"", 'Evidence střelců a nástřel'!A94,"")</f>
        <v/>
      </c>
      <c r="B94" t="str">
        <f xml:space="preserve"> IF(A94&lt;&gt;"", IF(INDEX('Evidence střelců a nástřel'!C$7:C$107,$G94) &gt;  0,  INDEX('Evidence střelců a nástřel'!C$7:C$107,$G94), ""), "")</f>
        <v/>
      </c>
      <c r="C94" t="str">
        <f xml:space="preserve"> IF(A94&lt;&gt;"", IF(INDEX('Evidence střelců a nástřel'!D$7:D$107,$G94) &gt;  0,  INDEX('Evidence střelců a nástřel'!D$7:D$107,$G94), ""), "")</f>
        <v/>
      </c>
      <c r="D94" t="str">
        <f xml:space="preserve"> IF(A94&lt;&gt;"", IF(INDEX('Evidence střelců a nástřel'!E$7:E$107,$G94) &gt;  0,  INDEX('Evidence střelců a nástřel'!E$7:E$107,$G94), ""), "")</f>
        <v/>
      </c>
      <c r="E94" s="16" t="str">
        <f t="shared" ca="1" si="4"/>
        <v/>
      </c>
      <c r="F94" s="16" t="str">
        <f t="shared" si="5"/>
        <v/>
      </c>
      <c r="G94" t="str">
        <f t="shared" si="6"/>
        <v/>
      </c>
      <c r="H94" s="16" t="str">
        <f>IF(AND($A94 &lt;&gt; "", Nastavení!$B$3 &gt; 0),1+INT(($F94-1)/Nastavení!$B$3),"")</f>
        <v/>
      </c>
      <c r="I94" t="str">
        <f t="shared" si="7"/>
        <v/>
      </c>
    </row>
    <row r="95" spans="1:9" x14ac:dyDescent="0.25">
      <c r="A95" s="16" t="str">
        <f>IF('Evidence střelců a nástřel'!A95&lt;&gt;"", 'Evidence střelců a nástřel'!A95,"")</f>
        <v/>
      </c>
      <c r="B95" t="str">
        <f xml:space="preserve"> IF(A95&lt;&gt;"", IF(INDEX('Evidence střelců a nástřel'!C$7:C$107,$G95) &gt;  0,  INDEX('Evidence střelců a nástřel'!C$7:C$107,$G95), ""), "")</f>
        <v/>
      </c>
      <c r="C95" t="str">
        <f xml:space="preserve"> IF(A95&lt;&gt;"", IF(INDEX('Evidence střelců a nástřel'!D$7:D$107,$G95) &gt;  0,  INDEX('Evidence střelců a nástřel'!D$7:D$107,$G95), ""), "")</f>
        <v/>
      </c>
      <c r="D95" t="str">
        <f xml:space="preserve"> IF(A95&lt;&gt;"", IF(INDEX('Evidence střelců a nástřel'!E$7:E$107,$G95) &gt;  0,  INDEX('Evidence střelců a nástřel'!E$7:E$107,$G95), ""), "")</f>
        <v/>
      </c>
      <c r="E95" s="16" t="str">
        <f t="shared" ca="1" si="4"/>
        <v/>
      </c>
      <c r="F95" s="16" t="str">
        <f t="shared" si="5"/>
        <v/>
      </c>
      <c r="G95" t="str">
        <f t="shared" si="6"/>
        <v/>
      </c>
      <c r="H95" s="16" t="str">
        <f>IF(AND($A95 &lt;&gt; "", Nastavení!$B$3 &gt; 0),1+INT(($F95-1)/Nastavení!$B$3),"")</f>
        <v/>
      </c>
      <c r="I95" t="str">
        <f t="shared" si="7"/>
        <v/>
      </c>
    </row>
    <row r="96" spans="1:9" x14ac:dyDescent="0.25">
      <c r="A96" s="16" t="str">
        <f>IF('Evidence střelců a nástřel'!A96&lt;&gt;"", 'Evidence střelců a nástřel'!A96,"")</f>
        <v/>
      </c>
      <c r="B96" t="str">
        <f xml:space="preserve"> IF(A96&lt;&gt;"", IF(INDEX('Evidence střelců a nástřel'!C$7:C$107,$G96) &gt;  0,  INDEX('Evidence střelců a nástřel'!C$7:C$107,$G96), ""), "")</f>
        <v/>
      </c>
      <c r="C96" t="str">
        <f xml:space="preserve"> IF(A96&lt;&gt;"", IF(INDEX('Evidence střelců a nástřel'!D$7:D$107,$G96) &gt;  0,  INDEX('Evidence střelců a nástřel'!D$7:D$107,$G96), ""), "")</f>
        <v/>
      </c>
      <c r="D96" t="str">
        <f xml:space="preserve"> IF(A96&lt;&gt;"", IF(INDEX('Evidence střelců a nástřel'!E$7:E$107,$G96) &gt;  0,  INDEX('Evidence střelců a nástřel'!E$7:E$107,$G96), ""), "")</f>
        <v/>
      </c>
      <c r="E96" s="16" t="str">
        <f t="shared" ca="1" si="4"/>
        <v/>
      </c>
      <c r="F96" s="16" t="str">
        <f t="shared" si="5"/>
        <v/>
      </c>
      <c r="G96" t="str">
        <f t="shared" si="6"/>
        <v/>
      </c>
      <c r="H96" s="16" t="str">
        <f>IF(AND($A96 &lt;&gt; "", Nastavení!$B$3 &gt; 0),1+INT(($F96-1)/Nastavení!$B$3),"")</f>
        <v/>
      </c>
      <c r="I96" t="str">
        <f t="shared" si="7"/>
        <v/>
      </c>
    </row>
    <row r="97" spans="1:9" x14ac:dyDescent="0.25">
      <c r="A97" s="16" t="str">
        <f>IF('Evidence střelců a nástřel'!A97&lt;&gt;"", 'Evidence střelců a nástřel'!A97,"")</f>
        <v/>
      </c>
      <c r="B97" t="str">
        <f xml:space="preserve"> IF(A97&lt;&gt;"", IF(INDEX('Evidence střelců a nástřel'!C$7:C$107,$G97) &gt;  0,  INDEX('Evidence střelců a nástřel'!C$7:C$107,$G97), ""), "")</f>
        <v/>
      </c>
      <c r="C97" t="str">
        <f xml:space="preserve"> IF(A97&lt;&gt;"", IF(INDEX('Evidence střelců a nástřel'!D$7:D$107,$G97) &gt;  0,  INDEX('Evidence střelců a nástřel'!D$7:D$107,$G97), ""), "")</f>
        <v/>
      </c>
      <c r="D97" t="str">
        <f xml:space="preserve"> IF(A97&lt;&gt;"", IF(INDEX('Evidence střelců a nástřel'!E$7:E$107,$G97) &gt;  0,  INDEX('Evidence střelců a nástřel'!E$7:E$107,$G97), ""), "")</f>
        <v/>
      </c>
      <c r="E97" s="16" t="str">
        <f t="shared" ca="1" si="4"/>
        <v/>
      </c>
      <c r="F97" s="16" t="str">
        <f t="shared" si="5"/>
        <v/>
      </c>
      <c r="G97" t="str">
        <f t="shared" si="6"/>
        <v/>
      </c>
      <c r="H97" s="16" t="str">
        <f>IF(AND($A97 &lt;&gt; "", Nastavení!$B$3 &gt; 0),1+INT(($F97-1)/Nastavení!$B$3),"")</f>
        <v/>
      </c>
      <c r="I97" t="str">
        <f t="shared" si="7"/>
        <v/>
      </c>
    </row>
    <row r="98" spans="1:9" x14ac:dyDescent="0.25">
      <c r="A98" s="16" t="str">
        <f>IF('Evidence střelců a nástřel'!A98&lt;&gt;"", 'Evidence střelců a nástřel'!A98,"")</f>
        <v/>
      </c>
      <c r="B98" t="str">
        <f xml:space="preserve"> IF(A98&lt;&gt;"", IF(INDEX('Evidence střelců a nástřel'!C$7:C$107,$G98) &gt;  0,  INDEX('Evidence střelců a nástřel'!C$7:C$107,$G98), ""), "")</f>
        <v/>
      </c>
      <c r="C98" t="str">
        <f xml:space="preserve"> IF(A98&lt;&gt;"", IF(INDEX('Evidence střelců a nástřel'!D$7:D$107,$G98) &gt;  0,  INDEX('Evidence střelců a nástřel'!D$7:D$107,$G98), ""), "")</f>
        <v/>
      </c>
      <c r="D98" t="str">
        <f xml:space="preserve"> IF(A98&lt;&gt;"", IF(INDEX('Evidence střelců a nástřel'!E$7:E$107,$G98) &gt;  0,  INDEX('Evidence střelců a nástřel'!E$7:E$107,$G98), ""), "")</f>
        <v/>
      </c>
      <c r="E98" s="16" t="str">
        <f t="shared" ca="1" si="4"/>
        <v/>
      </c>
      <c r="F98" s="16" t="str">
        <f t="shared" si="5"/>
        <v/>
      </c>
      <c r="G98" t="str">
        <f t="shared" si="6"/>
        <v/>
      </c>
      <c r="H98" s="16" t="str">
        <f>IF(AND($A98 &lt;&gt; "", Nastavení!$B$3 &gt; 0),1+INT(($F98-1)/Nastavení!$B$3),"")</f>
        <v/>
      </c>
      <c r="I98" t="str">
        <f t="shared" si="7"/>
        <v/>
      </c>
    </row>
    <row r="99" spans="1:9" x14ac:dyDescent="0.25">
      <c r="A99" s="16" t="str">
        <f>IF('Evidence střelců a nástřel'!A99&lt;&gt;"", 'Evidence střelců a nástřel'!A99,"")</f>
        <v/>
      </c>
      <c r="B99" t="str">
        <f xml:space="preserve"> IF(A99&lt;&gt;"", IF(INDEX('Evidence střelců a nástřel'!C$7:C$107,$G99) &gt;  0,  INDEX('Evidence střelců a nástřel'!C$7:C$107,$G99), ""), "")</f>
        <v/>
      </c>
      <c r="C99" t="str">
        <f xml:space="preserve"> IF(A99&lt;&gt;"", IF(INDEX('Evidence střelců a nástřel'!D$7:D$107,$G99) &gt;  0,  INDEX('Evidence střelců a nástřel'!D$7:D$107,$G99), ""), "")</f>
        <v/>
      </c>
      <c r="D99" t="str">
        <f xml:space="preserve"> IF(A99&lt;&gt;"", IF(INDEX('Evidence střelců a nástřel'!E$7:E$107,$G99) &gt;  0,  INDEX('Evidence střelců a nástřel'!E$7:E$107,$G99), ""), "")</f>
        <v/>
      </c>
      <c r="E99" s="16" t="str">
        <f t="shared" ca="1" si="4"/>
        <v/>
      </c>
      <c r="F99" s="16" t="str">
        <f t="shared" si="5"/>
        <v/>
      </c>
      <c r="G99" t="str">
        <f t="shared" si="6"/>
        <v/>
      </c>
      <c r="H99" s="16" t="str">
        <f>IF(AND($A99 &lt;&gt; "", Nastavení!$B$3 &gt; 0),1+INT(($F99-1)/Nastavení!$B$3),"")</f>
        <v/>
      </c>
      <c r="I99" t="str">
        <f t="shared" si="7"/>
        <v/>
      </c>
    </row>
    <row r="100" spans="1:9" x14ac:dyDescent="0.25">
      <c r="A100" s="16" t="str">
        <f>IF('Evidence střelců a nástřel'!A100&lt;&gt;"", 'Evidence střelců a nástřel'!A100,"")</f>
        <v/>
      </c>
      <c r="B100" t="str">
        <f xml:space="preserve"> IF(A100&lt;&gt;"", IF(INDEX('Evidence střelců a nástřel'!C$7:C$107,$G100) &gt;  0,  INDEX('Evidence střelců a nástřel'!C$7:C$107,$G100), ""), "")</f>
        <v/>
      </c>
      <c r="C100" t="str">
        <f xml:space="preserve"> IF(A100&lt;&gt;"", IF(INDEX('Evidence střelců a nástřel'!D$7:D$107,$G100) &gt;  0,  INDEX('Evidence střelců a nástřel'!D$7:D$107,$G100), ""), "")</f>
        <v/>
      </c>
      <c r="D100" t="str">
        <f xml:space="preserve"> IF(A100&lt;&gt;"", IF(INDEX('Evidence střelců a nástřel'!E$7:E$107,$G100) &gt;  0,  INDEX('Evidence střelců a nástřel'!E$7:E$107,$G100), ""), "")</f>
        <v/>
      </c>
      <c r="E100" s="16" t="str">
        <f t="shared" ca="1" si="4"/>
        <v/>
      </c>
      <c r="F100" s="16" t="str">
        <f t="shared" si="5"/>
        <v/>
      </c>
      <c r="G100" t="str">
        <f t="shared" si="6"/>
        <v/>
      </c>
      <c r="H100" s="16" t="str">
        <f>IF(AND($A100 &lt;&gt; "", Nastavení!$B$3 &gt; 0),1+INT(($F100-1)/Nastavení!$B$3),"")</f>
        <v/>
      </c>
      <c r="I100" t="str">
        <f t="shared" si="7"/>
        <v/>
      </c>
    </row>
    <row r="101" spans="1:9" x14ac:dyDescent="0.25">
      <c r="A101" s="16" t="str">
        <f>IF('Evidence střelců a nástřel'!A101&lt;&gt;"", 'Evidence střelců a nástřel'!A101,"")</f>
        <v/>
      </c>
      <c r="B101" t="str">
        <f xml:space="preserve"> IF(A101&lt;&gt;"", IF(INDEX('Evidence střelců a nástřel'!C$7:C$107,$G101) &gt;  0,  INDEX('Evidence střelců a nástřel'!C$7:C$107,$G101), ""), "")</f>
        <v/>
      </c>
      <c r="C101" t="str">
        <f xml:space="preserve"> IF(A101&lt;&gt;"", IF(INDEX('Evidence střelců a nástřel'!D$7:D$107,$G101) &gt;  0,  INDEX('Evidence střelců a nástřel'!D$7:D$107,$G101), ""), "")</f>
        <v/>
      </c>
      <c r="D101" t="str">
        <f xml:space="preserve"> IF(A101&lt;&gt;"", IF(INDEX('Evidence střelců a nástřel'!E$7:E$107,$G101) &gt;  0,  INDEX('Evidence střelců a nástřel'!E$7:E$107,$G101), ""), "")</f>
        <v/>
      </c>
      <c r="E101" s="16" t="str">
        <f t="shared" ca="1" si="4"/>
        <v/>
      </c>
      <c r="F101" s="16" t="str">
        <f t="shared" si="5"/>
        <v/>
      </c>
      <c r="G101" t="str">
        <f t="shared" si="6"/>
        <v/>
      </c>
      <c r="H101" s="16" t="str">
        <f>IF(AND($A101 &lt;&gt; "", Nastavení!$B$3 &gt; 0),1+INT(($F101-1)/Nastavení!$B$3),"")</f>
        <v/>
      </c>
      <c r="I101" t="str">
        <f t="shared" si="7"/>
        <v/>
      </c>
    </row>
    <row r="102" spans="1:9" x14ac:dyDescent="0.25">
      <c r="A102" s="16" t="str">
        <f>IF('Evidence střelců a nástřel'!A102&lt;&gt;"", 'Evidence střelců a nástřel'!A102,"")</f>
        <v/>
      </c>
      <c r="B102" t="str">
        <f xml:space="preserve"> IF(A102&lt;&gt;"", IF(INDEX('Evidence střelců a nástřel'!C$7:C$107,$G102) &gt;  0,  INDEX('Evidence střelců a nástřel'!C$7:C$107,$G102), ""), "")</f>
        <v/>
      </c>
      <c r="C102" t="str">
        <f xml:space="preserve"> IF(A102&lt;&gt;"", IF(INDEX('Evidence střelců a nástřel'!D$7:D$107,$G102) &gt;  0,  INDEX('Evidence střelců a nástřel'!D$7:D$107,$G102), ""), "")</f>
        <v/>
      </c>
      <c r="D102" t="str">
        <f xml:space="preserve"> IF(A102&lt;&gt;"", IF(INDEX('Evidence střelců a nástřel'!E$7:E$107,$G102) &gt;  0,  INDEX('Evidence střelců a nástřel'!E$7:E$107,$G102), ""), "")</f>
        <v/>
      </c>
      <c r="E102" s="16" t="str">
        <f t="shared" ca="1" si="4"/>
        <v/>
      </c>
      <c r="F102" s="16" t="str">
        <f t="shared" si="5"/>
        <v/>
      </c>
      <c r="G102" t="str">
        <f t="shared" si="6"/>
        <v/>
      </c>
      <c r="H102" s="16" t="str">
        <f>IF(AND($A102 &lt;&gt; "", Nastavení!$B$3 &gt; 0),1+INT(($F102-1)/Nastavení!$B$3),"")</f>
        <v/>
      </c>
      <c r="I102" t="str">
        <f t="shared" si="7"/>
        <v/>
      </c>
    </row>
    <row r="103" spans="1:9" x14ac:dyDescent="0.25">
      <c r="A103" s="16" t="str">
        <f>IF('Evidence střelců a nástřel'!A103&lt;&gt;"", 'Evidence střelců a nástřel'!A103,"")</f>
        <v/>
      </c>
      <c r="B103" t="str">
        <f xml:space="preserve"> IF(A103&lt;&gt;"", IF(INDEX('Evidence střelců a nástřel'!C$7:C$107,$G103) &gt;  0,  INDEX('Evidence střelců a nástřel'!C$7:C$107,$G103), ""), "")</f>
        <v/>
      </c>
      <c r="C103" t="str">
        <f xml:space="preserve"> IF(A103&lt;&gt;"", IF(INDEX('Evidence střelců a nástřel'!D$7:D$107,$G103) &gt;  0,  INDEX('Evidence střelců a nástřel'!D$7:D$107,$G103), ""), "")</f>
        <v/>
      </c>
      <c r="D103" t="str">
        <f xml:space="preserve"> IF(A103&lt;&gt;"", IF(INDEX('Evidence střelců a nástřel'!E$7:E$107,$G103) &gt;  0,  INDEX('Evidence střelců a nástřel'!E$7:E$107,$G103), ""), "")</f>
        <v/>
      </c>
      <c r="E103" s="16" t="str">
        <f t="shared" ca="1" si="4"/>
        <v/>
      </c>
      <c r="F103" s="16" t="str">
        <f t="shared" si="5"/>
        <v/>
      </c>
      <c r="G103" t="str">
        <f t="shared" si="6"/>
        <v/>
      </c>
      <c r="H103" s="16" t="str">
        <f>IF(AND($A103 &lt;&gt; "", Nastavení!$B$3 &gt; 0),1+INT(($F103-1)/Nastavení!$B$3),"")</f>
        <v/>
      </c>
      <c r="I103" t="str">
        <f t="shared" si="7"/>
        <v/>
      </c>
    </row>
    <row r="104" spans="1:9" x14ac:dyDescent="0.25">
      <c r="A104" s="16" t="str">
        <f>IF('Evidence střelců a nástřel'!A104&lt;&gt;"", 'Evidence střelců a nástřel'!A104,"")</f>
        <v/>
      </c>
      <c r="B104" t="str">
        <f xml:space="preserve"> IF(A104&lt;&gt;"", IF(INDEX('Evidence střelců a nástřel'!C$7:C$107,$G104) &gt;  0,  INDEX('Evidence střelců a nástřel'!C$7:C$107,$G104), ""), "")</f>
        <v/>
      </c>
      <c r="C104" t="str">
        <f xml:space="preserve"> IF(A104&lt;&gt;"", IF(INDEX('Evidence střelců a nástřel'!D$7:D$107,$G104) &gt;  0,  INDEX('Evidence střelců a nástřel'!D$7:D$107,$G104), ""), "")</f>
        <v/>
      </c>
      <c r="D104" t="str">
        <f xml:space="preserve"> IF(A104&lt;&gt;"", IF(INDEX('Evidence střelců a nástřel'!E$7:E$107,$G104) &gt;  0,  INDEX('Evidence střelců a nástřel'!E$7:E$107,$G104), ""), "")</f>
        <v/>
      </c>
      <c r="E104" s="16" t="str">
        <f t="shared" ca="1" si="4"/>
        <v/>
      </c>
      <c r="F104" s="16" t="str">
        <f t="shared" si="5"/>
        <v/>
      </c>
      <c r="G104" t="str">
        <f t="shared" si="6"/>
        <v/>
      </c>
      <c r="H104" s="16" t="str">
        <f>IF(AND($A104 &lt;&gt; "", Nastavení!$B$3 &gt; 0),1+INT(($F104-1)/Nastavení!$B$3),"")</f>
        <v/>
      </c>
      <c r="I104" t="str">
        <f t="shared" si="7"/>
        <v/>
      </c>
    </row>
    <row r="105" spans="1:9" x14ac:dyDescent="0.25">
      <c r="A105" s="16" t="str">
        <f>IF('Evidence střelců a nástřel'!A105&lt;&gt;"", 'Evidence střelců a nástřel'!A105,"")</f>
        <v/>
      </c>
      <c r="B105" t="str">
        <f xml:space="preserve"> IF(A105&lt;&gt;"", IF(INDEX('Evidence střelců a nástřel'!C$7:C$107,$G105) &gt;  0,  INDEX('Evidence střelců a nástřel'!C$7:C$107,$G105), ""), "")</f>
        <v/>
      </c>
      <c r="C105" t="str">
        <f xml:space="preserve"> IF(A105&lt;&gt;"", IF(INDEX('Evidence střelců a nástřel'!D$7:D$107,$G105) &gt;  0,  INDEX('Evidence střelců a nástřel'!D$7:D$107,$G105), ""), "")</f>
        <v/>
      </c>
      <c r="D105" t="str">
        <f xml:space="preserve"> IF(A105&lt;&gt;"", IF(INDEX('Evidence střelců a nástřel'!E$7:E$107,$G105) &gt;  0,  INDEX('Evidence střelců a nástřel'!E$7:E$107,$G105), ""), "")</f>
        <v/>
      </c>
      <c r="E105" s="16" t="str">
        <f t="shared" ca="1" si="4"/>
        <v/>
      </c>
      <c r="F105" s="16" t="str">
        <f t="shared" si="5"/>
        <v/>
      </c>
      <c r="G105" t="str">
        <f t="shared" si="6"/>
        <v/>
      </c>
      <c r="H105" s="16" t="str">
        <f>IF(AND($A105 &lt;&gt; "", Nastavení!$B$3 &gt; 0),1+INT(($F105-1)/Nastavení!$B$3),"")</f>
        <v/>
      </c>
      <c r="I105" t="str">
        <f t="shared" si="7"/>
        <v/>
      </c>
    </row>
    <row r="106" spans="1:9" x14ac:dyDescent="0.25">
      <c r="A106" s="16" t="str">
        <f>IF('Evidence střelců a nástřel'!A106&lt;&gt;"", 'Evidence střelců a nástřel'!A106,"")</f>
        <v/>
      </c>
      <c r="B106" t="str">
        <f xml:space="preserve"> IF(A106&lt;&gt;"", IF(INDEX('Evidence střelců a nástřel'!C$7:C$107,$G106) &gt;  0,  INDEX('Evidence střelců a nástřel'!C$7:C$107,$G106), ""), "")</f>
        <v/>
      </c>
      <c r="C106" t="str">
        <f xml:space="preserve"> IF(A106&lt;&gt;"", IF(INDEX('Evidence střelců a nástřel'!D$7:D$107,$G106) &gt;  0,  INDEX('Evidence střelců a nástřel'!D$7:D$107,$G106), ""), "")</f>
        <v/>
      </c>
      <c r="D106" t="str">
        <f xml:space="preserve"> IF(A106&lt;&gt;"", IF(INDEX('Evidence střelců a nástřel'!E$7:E$107,$G106) &gt;  0,  INDEX('Evidence střelců a nástřel'!E$7:E$107,$G106), ""), "")</f>
        <v/>
      </c>
      <c r="E106" s="16" t="str">
        <f t="shared" ca="1" si="4"/>
        <v/>
      </c>
      <c r="F106" s="16" t="str">
        <f t="shared" si="5"/>
        <v/>
      </c>
      <c r="G106" t="str">
        <f t="shared" si="6"/>
        <v/>
      </c>
      <c r="H106" s="16" t="str">
        <f>IF(AND($A106 &lt;&gt; "", Nastavení!$B$3 &gt; 0),1+INT(($F106-1)/Nastavení!$B$3),"")</f>
        <v/>
      </c>
      <c r="I106" t="str">
        <f t="shared" si="7"/>
        <v/>
      </c>
    </row>
    <row r="107" spans="1:9" x14ac:dyDescent="0.25">
      <c r="A107" s="16" t="str">
        <f>IF('Evidence střelců a nástřel'!A107&lt;&gt;"", 'Evidence střelců a nástřel'!A107,"")</f>
        <v/>
      </c>
      <c r="B107" t="str">
        <f xml:space="preserve"> IF(A107&lt;&gt;"", IF(INDEX('Evidence střelců a nástřel'!C$7:C$107,$G107) &gt;  0,  INDEX('Evidence střelců a nástřel'!C$7:C$107,$G107), ""), "")</f>
        <v/>
      </c>
      <c r="C107" t="str">
        <f xml:space="preserve"> IF(A107&lt;&gt;"", IF(INDEX('Evidence střelců a nástřel'!D$7:D$107,$G107) &gt;  0,  INDEX('Evidence střelců a nástřel'!D$7:D$107,$G107), ""), "")</f>
        <v/>
      </c>
      <c r="D107" t="str">
        <f xml:space="preserve"> IF(A107&lt;&gt;"", IF(INDEX('Evidence střelců a nástřel'!E$7:E$107,$G107) &gt;  0,  INDEX('Evidence střelců a nástřel'!E$7:E$107,$G107), ""), "")</f>
        <v/>
      </c>
      <c r="E107" s="16" t="str">
        <f t="shared" ca="1" si="4"/>
        <v/>
      </c>
      <c r="F107" s="16" t="str">
        <f t="shared" si="5"/>
        <v/>
      </c>
      <c r="G107" t="str">
        <f t="shared" si="6"/>
        <v/>
      </c>
      <c r="H107" s="16" t="str">
        <f>IF(AND($A107 &lt;&gt; "", Nastavení!$B$3 &gt; 0),1+INT(($F107-1)/Nastavení!$B$3),"")</f>
        <v/>
      </c>
      <c r="I107" t="str">
        <f t="shared" si="7"/>
        <v/>
      </c>
    </row>
  </sheetData>
  <sheetProtection sheet="1" objects="1" scenarios="1" formatCells="0" formatColumns="0" formatRows="0" autoFilter="0"/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7"/>
  <dimension ref="A6:U107"/>
  <sheetViews>
    <sheetView workbookViewId="0">
      <pane ySplit="6" topLeftCell="A7" activePane="bottomLeft" state="frozen"/>
      <selection pane="bottomLeft" activeCell="S10" sqref="S10"/>
    </sheetView>
  </sheetViews>
  <sheetFormatPr defaultRowHeight="15" x14ac:dyDescent="0.25"/>
  <cols>
    <col min="4" max="4" width="10.140625" customWidth="1"/>
    <col min="5" max="5" width="10.28515625" customWidth="1"/>
    <col min="10" max="10" width="9.5703125" customWidth="1"/>
    <col min="13" max="14" width="11.7109375" customWidth="1"/>
    <col min="16" max="16" width="11.28515625" customWidth="1"/>
    <col min="19" max="19" width="9.140625" customWidth="1"/>
    <col min="20" max="20" width="11.42578125" customWidth="1"/>
  </cols>
  <sheetData>
    <row r="6" spans="1:21" ht="60" x14ac:dyDescent="0.25">
      <c r="A6" s="17" t="s">
        <v>0</v>
      </c>
      <c r="B6" s="17" t="str">
        <f>'Evidence střelců a nástřel'!R6</f>
        <v>Celkový součet</v>
      </c>
      <c r="C6" s="17" t="s">
        <v>126</v>
      </c>
      <c r="D6" s="17" t="str">
        <f>"Mezivýsledek po " &amp; 'Evidence střelců a nástřel'!O6</f>
        <v>Mezivýsledek po Disc. 10</v>
      </c>
      <c r="E6" s="17" t="str">
        <f>"Mezivýsledek po " &amp; 'Evidence střelců a nástřel'!N6</f>
        <v>Mezivýsledek po Disc. 9</v>
      </c>
      <c r="F6" s="17" t="str">
        <f>"Mezivýsledek po " &amp; 'Evidence střelců a nástřel'!M6</f>
        <v>Mezivýsledek po Disc. 8</v>
      </c>
      <c r="G6" s="17" t="str">
        <f>"Mezivýsledek po " &amp; 'Evidence střelců a nástřel'!L6</f>
        <v>Mezivýsledek po Disc. 7</v>
      </c>
      <c r="H6" s="17" t="str">
        <f>"Mezivýsledek po " &amp; 'Evidence střelců a nástřel'!K6</f>
        <v>Mezivýsledek po Disc. 6</v>
      </c>
      <c r="I6" s="17" t="str">
        <f>"Mezivýsledek po " &amp; 'Evidence střelců a nástřel'!J6</f>
        <v>Mezivýsledek po Disc. 5</v>
      </c>
      <c r="J6" s="17" t="str">
        <f>"Mezivýsledek po " &amp; 'Evidence střelců a nástřel'!I6</f>
        <v>Mezivýsledek po Disc. 4</v>
      </c>
      <c r="K6" s="17" t="str">
        <f>"Mezivýsledek po " &amp; 'Evidence střelců a nástřel'!H6</f>
        <v>Mezivýsledek po Disc. 3</v>
      </c>
      <c r="L6" s="17" t="str">
        <f>"Mezivýsledek po " &amp; 'Evidence střelců a nástřel'!G6</f>
        <v>Mezivýsledek po Disc. 2</v>
      </c>
      <c r="M6" s="17" t="s">
        <v>132</v>
      </c>
      <c r="N6" s="17" t="s">
        <v>134</v>
      </c>
      <c r="O6" s="17" t="s">
        <v>45</v>
      </c>
      <c r="P6" s="17" t="s">
        <v>46</v>
      </c>
      <c r="Q6" s="17" t="s">
        <v>47</v>
      </c>
      <c r="R6" s="17" t="s">
        <v>48</v>
      </c>
      <c r="S6" s="17" t="s">
        <v>57</v>
      </c>
      <c r="T6" s="17" t="s">
        <v>125</v>
      </c>
      <c r="U6" s="17" t="s">
        <v>127</v>
      </c>
    </row>
    <row r="7" spans="1:21" x14ac:dyDescent="0.25">
      <c r="A7" s="16" t="str">
        <f>'Evidence střelců a nástřel'!$A7</f>
        <v/>
      </c>
      <c r="B7" s="16" t="str">
        <f>IF($A7&lt;&gt;"", SUM('Evidence střelců a nástřel'!$F7:$O7)  +  IF(Nastavení!$B$5 = "NE", 'Evidence střelců a nástřel'!$P7, 0),"")</f>
        <v/>
      </c>
      <c r="C7" s="16" t="str">
        <f t="shared" ref="C7:C38" si="0">IF($A7&lt;&gt;"", 1+SUMPRODUCT(--($A$7:$A$107&lt;&gt;""), --($U$7:$U$107=$U7), --($T$7:$T$107=$T7), --($B7 &lt; $B$7:$B$107)) + IF($U7=1, SUMPRODUCT(--($A$7:$A$107&lt;&gt;""), --($U$7:$U$107=0), --($T$7:$T$107=$T7)), 0), "")</f>
        <v/>
      </c>
      <c r="D7" s="16" t="str">
        <f>IF($A7&lt;&gt;"", SUMPRODUCT(--($U$7:$U$107=1), --($T$7:$T$107=$T7), --($C7=$C$7:$C$107), --('Evidence střelců a nástřel'!$O7 &lt; 'Evidence střelců a nástřel'!$O$7:$O$107)), "")</f>
        <v/>
      </c>
      <c r="E7" s="16" t="str">
        <f>IF($A7&lt;&gt;"",SUMPRODUCT(--($U$7:$U$107=1),--($T$7:$T$107=$T7),  --($C7=$C$7:$C$107), --($D7=$D$7:$D$107),--('Evidence střelců a nástřel'!$N7 &lt; 'Evidence střelců a nástřel'!$N$7:$N$107)),"")</f>
        <v/>
      </c>
      <c r="F7" s="16" t="str">
        <f>IF($A7&lt;&gt;"",SUMPRODUCT(--($U$7:$U$107=1),--($T$7:$T$107=$T7), --($C7=$C$7:$C$107), --($D7=$D$7:$D$107),  --($E7=$E$7:$E$107), --('Evidence střelců a nástřel'!$M7 &lt; 'Evidence střelců a nástřel'!$M$7:$M$107)),"")</f>
        <v/>
      </c>
      <c r="G7" s="16" t="str">
        <f>IF($A7&lt;&gt;"",SUMPRODUCT(--($U$7:$U$107=1),--($T$7:$T$107=$T7), --($C7=$C$7:$C$107), --($D7=$D$7:$D$107),  --($E7=$E$7:$E$107),--($F7=$F$7:$F$107), --('Evidence střelců a nástřel'!$L7 &lt; 'Evidence střelců a nástřel'!$L$7:$L$107)),"")</f>
        <v/>
      </c>
      <c r="H7" s="16" t="str">
        <f>IF($A7&lt;&gt;"",SUMPRODUCT(--($U$7:$U$107=1),--($T$7:$T$107=$T7), --($C7=$C$7:$C$107), --($D7=$D$7:$D$107),  --($E7=$E$7:$E$107), --($F7=$F$7:$F$107), --($G7=$G$7:$G$107), --('Evidence střelců a nástřel'!$K7 &lt; 'Evidence střelců a nástřel'!$K$7:$K$107)),"")</f>
        <v/>
      </c>
      <c r="I7" s="16" t="str">
        <f>IF($A7&lt;&gt;"",SUMPRODUCT(--($U$7:$U$107=1),--($T$7:$T$107=$T7),  --($C7=$C$7:$C$107), --($D7=$D$7:$D$107),  --($E7=$E$7:$E$107), --($F7=$F$7:$F$107), --($G7=$G$7:$G$107),  --($H7=$H$7:$H$107), --('Evidence střelců a nástřel'!$J7 &lt; 'Evidence střelců a nástřel'!$J$7:$J$107)),"")</f>
        <v/>
      </c>
      <c r="J7" s="16" t="str">
        <f>IF($A7&lt;&gt;"",SUMPRODUCT(--($U$7:$U$107=1),--($T$7:$T$107=$T7),   --($C7=$C$7:$C$107), --($D7=$D$7:$D$107),  --($E7=$E$7:$E$107), --($F7=$F$7:$F$107), --($G7=$G$7:$G$107),  --($H7=$H$7:$H$107), --($I7=$I$7:$I$107), --('Evidence střelců a nástřel'!$I7 &lt; 'Evidence střelců a nástřel'!$I$7:$I$107)),"")</f>
        <v/>
      </c>
      <c r="K7" s="16" t="str">
        <f>IF($A7&lt;&gt;"",SUMPRODUCT(--($U$7:$U$107=1),--($T$7:$T$107=$T7),  --($C7=$C$7:$C$107), --($D7=$D$7:$D$107),  --($E7=$E$7:$E$107), --($F7=$F$7:$F$107), --($G7=$G$7:$G$107),  --($H7=$H$7:$H$107), --($I7=$I$7:$I$107), --($J7=$J$7:$J$107), --('Evidence střelců a nástřel'!$H7 &lt; 'Evidence střelců a nástřel'!$H$7:$H$107)),"")</f>
        <v/>
      </c>
      <c r="L7" s="16" t="str">
        <f>IF($A7&lt;&gt;"",SUMPRODUCT(--($U$7:$U$107=1),--($T$7:$T$107=$T7),   --($C7=$C$7:$C$107), --($D7=$D$7:$D$107),  --($E7=$E$7:$E$107), --($F7=$F$7:$F$107), --($G7=$G$7:$G$107),  --($H7=$H$7:$H$107), --($I7=$I$7:$I$107), --($J7=$J$7:$J$107), --($K7=$K$7:$K$107), --('Evidence střelců a nástřel'!$G7 &lt; 'Evidence střelců a nástřel'!$G$7:$G$107)),"")</f>
        <v/>
      </c>
      <c r="M7" s="16" t="str">
        <f>IF($A7&lt;&gt;"",IF(AND(U7=0,Nastavení!$B$5="NE"), 1+SUMPRODUCT(--($A$7:$A$107&lt;&gt;""),--(T$7:$T$107=$T7), --($B7 &lt; $B$7:$B$107)), SUM($C7:$L7)),"")</f>
        <v/>
      </c>
      <c r="N7" s="16" t="str">
        <f>IF($A7&lt;&gt;"", SUMPRODUCT(--($T$7:$T$107=$T7),--($M$7:$M$107=$M7), --('Evidence střelců a nástřel'!$Q7 &lt; 'Evidence střelců a nástřel'!$Q$7:$Q$107)), "")</f>
        <v/>
      </c>
      <c r="O7" s="16" t="str">
        <f>IF(A7&lt;&gt;"", $N7+$M7,"")</f>
        <v/>
      </c>
      <c r="P7" s="16" t="str">
        <f>IF($A7&lt;&gt;"", IF(ISNA(VLOOKUP($T7,Nastavení!$B$10:$D$22,3,FALSE)),$O7,  $O7 + VLOOKUP('Evidence střelců a nástřel'!$C7,Nastavení!$B$10:$D$22,3,FALSE)), "")</f>
        <v/>
      </c>
      <c r="Q7" s="16" t="str">
        <f>IF($A7 &lt;&gt;"", COUNTIF($P$7:$P7, $P7) -1, "")</f>
        <v/>
      </c>
      <c r="R7" s="16" t="str">
        <f t="shared" ref="R7:R38" si="1">IF($A7&lt;&gt;"", $P7+$Q7, "")</f>
        <v/>
      </c>
      <c r="S7" s="16" t="str">
        <f>IF($A7&lt;&gt;"",  SUMPRODUCT(--('Evidence střelců a nástřel'!$A$7:$A$107&lt;&gt;""),--($T$7:$T$107&lt;&gt;"MZ"),--($T$7:$T$107=$T7),--('Evidence střelců a nástřel'!$S$7:$S$107='Evidence střelců a nástřel'!$S7)),"")</f>
        <v/>
      </c>
      <c r="T7" s="16" t="str">
        <f>IF( $A7&lt;&gt;"",IF(Nastavení!$B$4="NE", 'Evidence střelců a nástřel'!$C7,""),"")</f>
        <v/>
      </c>
      <c r="U7" s="16" t="str">
        <f>IF($A7&lt;&gt;"", IF(OR('Evidence střelců a nástřel'!$P7="",Nastavení!$B$5="ANO"),1,0),"")</f>
        <v/>
      </c>
    </row>
    <row r="8" spans="1:21" x14ac:dyDescent="0.25">
      <c r="A8" s="16" t="str">
        <f>'Evidence střelců a nástřel'!$A8</f>
        <v/>
      </c>
      <c r="B8" s="16" t="str">
        <f>IF($A8&lt;&gt;"", SUM('Evidence střelců a nástřel'!$F8:$O8)  +  IF(Nastavení!$B$5 = "NE", 'Evidence střelců a nástřel'!$P8, 0),"")</f>
        <v/>
      </c>
      <c r="C8" s="16" t="str">
        <f t="shared" si="0"/>
        <v/>
      </c>
      <c r="D8" s="16" t="str">
        <f>IF($A8&lt;&gt;"", SUMPRODUCT(--($U$7:$U$107=1), --($T$7:$T$107=$T8), --($C8=$C$7:$C$107), --('Evidence střelců a nástřel'!$O8 &lt; 'Evidence střelců a nástřel'!$O$7:$O$107)), "")</f>
        <v/>
      </c>
      <c r="E8" s="16" t="str">
        <f>IF($A8&lt;&gt;"",SUMPRODUCT(--($U$7:$U$107=1),--($T$7:$T$107=$T8),  --($C8=$C$7:$C$107), --($D8=$D$7:$D$107),--('Evidence střelců a nástřel'!$N8 &lt; 'Evidence střelců a nástřel'!$N$7:$N$107)),"")</f>
        <v/>
      </c>
      <c r="F8" s="16" t="str">
        <f>IF($A8&lt;&gt;"",SUMPRODUCT(--($U$7:$U$107=1),--($T$7:$T$107=$T8), --($C8=$C$7:$C$107), --($D8=$D$7:$D$107),  --($E8=$E$7:$E$107), --('Evidence střelců a nástřel'!$M8 &lt; 'Evidence střelců a nástřel'!$M$7:$M$107)),"")</f>
        <v/>
      </c>
      <c r="G8" s="16" t="str">
        <f>IF($A8&lt;&gt;"",SUMPRODUCT(--($U$7:$U$107=1),--($T$7:$T$107=$T8), --($C8=$C$7:$C$107), --($D8=$D$7:$D$107),  --($E8=$E$7:$E$107),--($F8=$F$7:$F$107), --('Evidence střelců a nástřel'!$L8 &lt; 'Evidence střelců a nástřel'!$L$7:$L$107)),"")</f>
        <v/>
      </c>
      <c r="H8" s="16" t="str">
        <f>IF($A8&lt;&gt;"",SUMPRODUCT(--($U$7:$U$107=1),--($T$7:$T$107=$T8), --($C8=$C$7:$C$107), --($D8=$D$7:$D$107),  --($E8=$E$7:$E$107), --($F8=$F$7:$F$107), --($G8=$G$7:$G$107), --('Evidence střelců a nástřel'!$K8 &lt; 'Evidence střelců a nástřel'!$K$7:$K$107)),"")</f>
        <v/>
      </c>
      <c r="I8" s="16" t="str">
        <f>IF($A8&lt;&gt;"",SUMPRODUCT(--($U$7:$U$107=1),--($T$7:$T$107=$T8),  --($C8=$C$7:$C$107), --($D8=$D$7:$D$107),  --($E8=$E$7:$E$107), --($F8=$F$7:$F$107), --($G8=$G$7:$G$107),  --($H8=$H$7:$H$107), --('Evidence střelců a nástřel'!$J8 &lt; 'Evidence střelců a nástřel'!$J$7:$J$107)),"")</f>
        <v/>
      </c>
      <c r="J8" s="16" t="str">
        <f>IF($A8&lt;&gt;"",SUMPRODUCT(--($U$7:$U$107=1),--($T$7:$T$107=$T8),   --($C8=$C$7:$C$107), --($D8=$D$7:$D$107),  --($E8=$E$7:$E$107), --($F8=$F$7:$F$107), --($G8=$G$7:$G$107),  --($H8=$H$7:$H$107), --($I8=$I$7:$I$107), --('Evidence střelců a nástřel'!$I8 &lt; 'Evidence střelců a nástřel'!$I$7:$I$107)),"")</f>
        <v/>
      </c>
      <c r="K8" s="16" t="str">
        <f>IF($A8&lt;&gt;"",SUMPRODUCT(--($U$7:$U$107=1),--($T$7:$T$107=$T8),  --($C8=$C$7:$C$107), --($D8=$D$7:$D$107),  --($E8=$E$7:$E$107), --($F8=$F$7:$F$107), --($G8=$G$7:$G$107),  --($H8=$H$7:$H$107), --($I8=$I$7:$I$107), --($J8=$J$7:$J$107), --('Evidence střelců a nástřel'!$H8 &lt; 'Evidence střelců a nástřel'!$H$7:$H$107)),"")</f>
        <v/>
      </c>
      <c r="L8" s="16" t="str">
        <f>IF($A8&lt;&gt;"",SUMPRODUCT(--($U$7:$U$107=1),--($T$7:$T$107=$T8),   --($C8=$C$7:$C$107), --($D8=$D$7:$D$107),  --($E8=$E$7:$E$107), --($F8=$F$7:$F$107), --($G8=$G$7:$G$107),  --($H8=$H$7:$H$107), --($I8=$I$7:$I$107), --($J8=$J$7:$J$107), --($K8=$K$7:$K$107), --('Evidence střelců a nástřel'!$G8 &lt; 'Evidence střelců a nástřel'!$G$7:$G$107)),"")</f>
        <v/>
      </c>
      <c r="M8" s="16" t="str">
        <f>IF($A8&lt;&gt;"",IF(AND(U8=0,Nastavení!$B$5="NE"), 1+SUMPRODUCT(--($A$7:$A$107&lt;&gt;""),--(T$7:$T$107=$T8), --($B8 &lt; $B$7:$B$107)), SUM($C8:$L8)),"")</f>
        <v/>
      </c>
      <c r="N8" s="16" t="str">
        <f>IF($A8&lt;&gt;"", SUMPRODUCT(--($T$7:$T$107=$T8),--($M$7:$M$107=$M8), --('Evidence střelců a nástřel'!$Q8 &lt; 'Evidence střelců a nástřel'!$Q$7:$Q$107)), "")</f>
        <v/>
      </c>
      <c r="O8" s="16" t="str">
        <f t="shared" ref="O8:O71" si="2">IF(A8&lt;&gt;"", $N8+$M8,"")</f>
        <v/>
      </c>
      <c r="P8" s="16" t="str">
        <f>IF($A8&lt;&gt;"", IF(ISNA(VLOOKUP($T8,Nastavení!$B$10:$D$22,3,FALSE)),$O8,  $O8 + VLOOKUP('Evidence střelců a nástřel'!$C8,Nastavení!$B$10:$D$22,3,FALSE)), "")</f>
        <v/>
      </c>
      <c r="Q8" s="16" t="str">
        <f>IF($A8 &lt;&gt;"", COUNTIF($P$7:$P8, $P8) -1, "")</f>
        <v/>
      </c>
      <c r="R8" s="16" t="str">
        <f t="shared" si="1"/>
        <v/>
      </c>
      <c r="S8" s="16" t="str">
        <f>IF($A8&lt;&gt;"",  SUMPRODUCT(--('Evidence střelců a nástřel'!$A$7:$A$107&lt;&gt;""),--($T$7:$T$107&lt;&gt;"MZ"),--($T$7:$T$107=$T8),--('Evidence střelců a nástřel'!$S$7:$S$107='Evidence střelců a nástřel'!$S8)),"")</f>
        <v/>
      </c>
      <c r="T8" s="16" t="str">
        <f>IF( $A8&lt;&gt;"",IF(Nastavení!$B$4="NE", 'Evidence střelců a nástřel'!$C8,""),"")</f>
        <v/>
      </c>
      <c r="U8" s="16" t="str">
        <f>IF($A8&lt;&gt;"", IF(OR('Evidence střelců a nástřel'!$P8="",Nastavení!$B$5="ANO"),1,0),"")</f>
        <v/>
      </c>
    </row>
    <row r="9" spans="1:21" x14ac:dyDescent="0.25">
      <c r="A9" s="16" t="str">
        <f>'Evidence střelců a nástřel'!$A9</f>
        <v/>
      </c>
      <c r="B9" s="16" t="str">
        <f>IF($A9&lt;&gt;"", SUM('Evidence střelců a nástřel'!$F9:$O9)  +  IF(Nastavení!$B$5 = "NE", 'Evidence střelců a nástřel'!$P9, 0),"")</f>
        <v/>
      </c>
      <c r="C9" s="16" t="str">
        <f t="shared" si="0"/>
        <v/>
      </c>
      <c r="D9" s="16" t="str">
        <f>IF($A9&lt;&gt;"", SUMPRODUCT(--($U$7:$U$107=1), --($T$7:$T$107=$T9), --($C9=$C$7:$C$107), --('Evidence střelců a nástřel'!$O9 &lt; 'Evidence střelců a nástřel'!$O$7:$O$107)), "")</f>
        <v/>
      </c>
      <c r="E9" s="16" t="str">
        <f>IF($A9&lt;&gt;"",SUMPRODUCT(--($U$7:$U$107=1),--($T$7:$T$107=$T9),  --($C9=$C$7:$C$107), --($D9=$D$7:$D$107),--('Evidence střelců a nástřel'!$N9 &lt; 'Evidence střelců a nástřel'!$N$7:$N$107)),"")</f>
        <v/>
      </c>
      <c r="F9" s="16" t="str">
        <f>IF($A9&lt;&gt;"",SUMPRODUCT(--($U$7:$U$107=1),--($T$7:$T$107=$T9), --($C9=$C$7:$C$107), --($D9=$D$7:$D$107),  --($E9=$E$7:$E$107), --('Evidence střelců a nástřel'!$M9 &lt; 'Evidence střelců a nástřel'!$M$7:$M$107)),"")</f>
        <v/>
      </c>
      <c r="G9" s="16" t="str">
        <f>IF($A9&lt;&gt;"",SUMPRODUCT(--($U$7:$U$107=1),--($T$7:$T$107=$T9), --($C9=$C$7:$C$107), --($D9=$D$7:$D$107),  --($E9=$E$7:$E$107),--($F9=$F$7:$F$107), --('Evidence střelců a nástřel'!$L9 &lt; 'Evidence střelců a nástřel'!$L$7:$L$107)),"")</f>
        <v/>
      </c>
      <c r="H9" s="16" t="str">
        <f>IF($A9&lt;&gt;"",SUMPRODUCT(--($U$7:$U$107=1),--($T$7:$T$107=$T9), --($C9=$C$7:$C$107), --($D9=$D$7:$D$107),  --($E9=$E$7:$E$107), --($F9=$F$7:$F$107), --($G9=$G$7:$G$107), --('Evidence střelců a nástřel'!$K9 &lt; 'Evidence střelců a nástřel'!$K$7:$K$107)),"")</f>
        <v/>
      </c>
      <c r="I9" s="16" t="str">
        <f>IF($A9&lt;&gt;"",SUMPRODUCT(--($U$7:$U$107=1),--($T$7:$T$107=$T9),  --($C9=$C$7:$C$107), --($D9=$D$7:$D$107),  --($E9=$E$7:$E$107), --($F9=$F$7:$F$107), --($G9=$G$7:$G$107),  --($H9=$H$7:$H$107), --('Evidence střelců a nástřel'!$J9 &lt; 'Evidence střelců a nástřel'!$J$7:$J$107)),"")</f>
        <v/>
      </c>
      <c r="J9" s="16" t="str">
        <f>IF($A9&lt;&gt;"",SUMPRODUCT(--($U$7:$U$107=1),--($T$7:$T$107=$T9),   --($C9=$C$7:$C$107), --($D9=$D$7:$D$107),  --($E9=$E$7:$E$107), --($F9=$F$7:$F$107), --($G9=$G$7:$G$107),  --($H9=$H$7:$H$107), --($I9=$I$7:$I$107), --('Evidence střelců a nástřel'!$I9 &lt; 'Evidence střelců a nástřel'!$I$7:$I$107)),"")</f>
        <v/>
      </c>
      <c r="K9" s="16" t="str">
        <f>IF($A9&lt;&gt;"",SUMPRODUCT(--($U$7:$U$107=1),--($T$7:$T$107=$T9),  --($C9=$C$7:$C$107), --($D9=$D$7:$D$107),  --($E9=$E$7:$E$107), --($F9=$F$7:$F$107), --($G9=$G$7:$G$107),  --($H9=$H$7:$H$107), --($I9=$I$7:$I$107), --($J9=$J$7:$J$107), --('Evidence střelců a nástřel'!$H9 &lt; 'Evidence střelců a nástřel'!$H$7:$H$107)),"")</f>
        <v/>
      </c>
      <c r="L9" s="16" t="str">
        <f>IF($A9&lt;&gt;"",SUMPRODUCT(--($U$7:$U$107=1),--($T$7:$T$107=$T9),   --($C9=$C$7:$C$107), --($D9=$D$7:$D$107),  --($E9=$E$7:$E$107), --($F9=$F$7:$F$107), --($G9=$G$7:$G$107),  --($H9=$H$7:$H$107), --($I9=$I$7:$I$107), --($J9=$J$7:$J$107), --($K9=$K$7:$K$107), --('Evidence střelců a nástřel'!$G9 &lt; 'Evidence střelců a nástřel'!$G$7:$G$107)),"")</f>
        <v/>
      </c>
      <c r="M9" s="16" t="str">
        <f>IF($A9&lt;&gt;"",IF(AND(U9=0,Nastavení!$B$5="NE"), 1+SUMPRODUCT(--($A$7:$A$107&lt;&gt;""),--(T$7:$T$107=$T9), --($B9 &lt; $B$7:$B$107)), SUM($C9:$L9)),"")</f>
        <v/>
      </c>
      <c r="N9" s="16" t="str">
        <f>IF($A9&lt;&gt;"", SUMPRODUCT(--($T$7:$T$107=$T9),--($M$7:$M$107=$M9), --('Evidence střelců a nástřel'!$Q9 &lt; 'Evidence střelců a nástřel'!$Q$7:$Q$107)), "")</f>
        <v/>
      </c>
      <c r="O9" s="16" t="str">
        <f t="shared" si="2"/>
        <v/>
      </c>
      <c r="P9" s="16" t="str">
        <f>IF($A9&lt;&gt;"", IF(ISNA(VLOOKUP($T9,Nastavení!$B$10:$D$22,3,FALSE)),$O9,  $O9 + VLOOKUP('Evidence střelců a nástřel'!$C9,Nastavení!$B$10:$D$22,3,FALSE)), "")</f>
        <v/>
      </c>
      <c r="Q9" s="16" t="str">
        <f>IF($A9 &lt;&gt;"", COUNTIF($P$7:$P9, $P9) -1, "")</f>
        <v/>
      </c>
      <c r="R9" s="16" t="str">
        <f t="shared" si="1"/>
        <v/>
      </c>
      <c r="S9" s="16" t="str">
        <f>IF($A9&lt;&gt;"",  SUMPRODUCT(--('Evidence střelců a nástřel'!$A$7:$A$107&lt;&gt;""),--($T$7:$T$107&lt;&gt;"MZ"),--($T$7:$T$107=$T9),--('Evidence střelců a nástřel'!$S$7:$S$107='Evidence střelců a nástřel'!$S9)),"")</f>
        <v/>
      </c>
      <c r="T9" s="16" t="str">
        <f>IF( $A9&lt;&gt;"",IF(Nastavení!$B$4="NE", 'Evidence střelců a nástřel'!$C9,""),"")</f>
        <v/>
      </c>
      <c r="U9" s="16" t="str">
        <f>IF($A9&lt;&gt;"", IF(OR('Evidence střelců a nástřel'!$P9="",Nastavení!$B$5="ANO"),1,0),"")</f>
        <v/>
      </c>
    </row>
    <row r="10" spans="1:21" x14ac:dyDescent="0.25">
      <c r="A10" s="16" t="str">
        <f>'Evidence střelců a nástřel'!$A10</f>
        <v/>
      </c>
      <c r="B10" s="16" t="str">
        <f>IF($A10&lt;&gt;"", SUM('Evidence střelců a nástřel'!$F10:$O10)  +  IF(Nastavení!$B$5 = "NE", 'Evidence střelců a nástřel'!$P10, 0),"")</f>
        <v/>
      </c>
      <c r="C10" s="16" t="str">
        <f t="shared" si="0"/>
        <v/>
      </c>
      <c r="D10" s="16" t="str">
        <f>IF($A10&lt;&gt;"", SUMPRODUCT(--($U$7:$U$107=1), --($T$7:$T$107=$T10), --($C10=$C$7:$C$107), --('Evidence střelců a nástřel'!$O10 &lt; 'Evidence střelců a nástřel'!$O$7:$O$107)), "")</f>
        <v/>
      </c>
      <c r="E10" s="16" t="str">
        <f>IF($A10&lt;&gt;"",SUMPRODUCT(--($U$7:$U$107=1),--($T$7:$T$107=$T10),  --($C10=$C$7:$C$107), --($D10=$D$7:$D$107),--('Evidence střelců a nástřel'!$N10 &lt; 'Evidence střelců a nástřel'!$N$7:$N$107)),"")</f>
        <v/>
      </c>
      <c r="F10" s="16" t="str">
        <f>IF($A10&lt;&gt;"",SUMPRODUCT(--($U$7:$U$107=1),--($T$7:$T$107=$T10), --($C10=$C$7:$C$107), --($D10=$D$7:$D$107),  --($E10=$E$7:$E$107), --('Evidence střelců a nástřel'!$M10 &lt; 'Evidence střelců a nástřel'!$M$7:$M$107)),"")</f>
        <v/>
      </c>
      <c r="G10" s="16" t="str">
        <f>IF($A10&lt;&gt;"",SUMPRODUCT(--($U$7:$U$107=1),--($T$7:$T$107=$T10), --($C10=$C$7:$C$107), --($D10=$D$7:$D$107),  --($E10=$E$7:$E$107),--($F10=$F$7:$F$107), --('Evidence střelců a nástřel'!$L10 &lt; 'Evidence střelců a nástřel'!$L$7:$L$107)),"")</f>
        <v/>
      </c>
      <c r="H10" s="16" t="str">
        <f>IF($A10&lt;&gt;"",SUMPRODUCT(--($U$7:$U$107=1),--($T$7:$T$107=$T10), --($C10=$C$7:$C$107), --($D10=$D$7:$D$107),  --($E10=$E$7:$E$107), --($F10=$F$7:$F$107), --($G10=$G$7:$G$107), --('Evidence střelců a nástřel'!$K10 &lt; 'Evidence střelců a nástřel'!$K$7:$K$107)),"")</f>
        <v/>
      </c>
      <c r="I10" s="16" t="str">
        <f>IF($A10&lt;&gt;"",SUMPRODUCT(--($U$7:$U$107=1),--($T$7:$T$107=$T10),  --($C10=$C$7:$C$107), --($D10=$D$7:$D$107),  --($E10=$E$7:$E$107), --($F10=$F$7:$F$107), --($G10=$G$7:$G$107),  --($H10=$H$7:$H$107), --('Evidence střelců a nástřel'!$J10 &lt; 'Evidence střelců a nástřel'!$J$7:$J$107)),"")</f>
        <v/>
      </c>
      <c r="J10" s="16" t="str">
        <f>IF($A10&lt;&gt;"",SUMPRODUCT(--($U$7:$U$107=1),--($T$7:$T$107=$T10),   --($C10=$C$7:$C$107), --($D10=$D$7:$D$107),  --($E10=$E$7:$E$107), --($F10=$F$7:$F$107), --($G10=$G$7:$G$107),  --($H10=$H$7:$H$107), --($I10=$I$7:$I$107), --('Evidence střelců a nástřel'!$I10 &lt; 'Evidence střelců a nástřel'!$I$7:$I$107)),"")</f>
        <v/>
      </c>
      <c r="K10" s="16" t="str">
        <f>IF($A10&lt;&gt;"",SUMPRODUCT(--($U$7:$U$107=1),--($T$7:$T$107=$T10),  --($C10=$C$7:$C$107), --($D10=$D$7:$D$107),  --($E10=$E$7:$E$107), --($F10=$F$7:$F$107), --($G10=$G$7:$G$107),  --($H10=$H$7:$H$107), --($I10=$I$7:$I$107), --($J10=$J$7:$J$107), --('Evidence střelců a nástřel'!$H10 &lt; 'Evidence střelců a nástřel'!$H$7:$H$107)),"")</f>
        <v/>
      </c>
      <c r="L10" s="16" t="str">
        <f>IF($A10&lt;&gt;"",SUMPRODUCT(--($U$7:$U$107=1),--($T$7:$T$107=$T10),   --($C10=$C$7:$C$107), --($D10=$D$7:$D$107),  --($E10=$E$7:$E$107), --($F10=$F$7:$F$107), --($G10=$G$7:$G$107),  --($H10=$H$7:$H$107), --($I10=$I$7:$I$107), --($J10=$J$7:$J$107), --($K10=$K$7:$K$107), --('Evidence střelců a nástřel'!$G10 &lt; 'Evidence střelců a nástřel'!$G$7:$G$107)),"")</f>
        <v/>
      </c>
      <c r="M10" s="16" t="str">
        <f>IF($A10&lt;&gt;"",IF(AND(U10=0,Nastavení!$B$5="NE"), 1+SUMPRODUCT(--($A$7:$A$107&lt;&gt;""),--(T$7:$T$107=$T10), --($B10 &lt; $B$7:$B$107)), SUM($C10:$L10)),"")</f>
        <v/>
      </c>
      <c r="N10" s="16" t="str">
        <f>IF($A10&lt;&gt;"", SUMPRODUCT(--($T$7:$T$107=$T10),--($M$7:$M$107=$M10), --('Evidence střelců a nástřel'!$Q10 &lt; 'Evidence střelců a nástřel'!$Q$7:$Q$107)), "")</f>
        <v/>
      </c>
      <c r="O10" s="16" t="str">
        <f t="shared" si="2"/>
        <v/>
      </c>
      <c r="P10" s="16" t="str">
        <f>IF($A10&lt;&gt;"", IF(ISNA(VLOOKUP($T10,Nastavení!$B$10:$D$22,3,FALSE)),$O10,  $O10 + VLOOKUP('Evidence střelců a nástřel'!$C10,Nastavení!$B$10:$D$22,3,FALSE)), "")</f>
        <v/>
      </c>
      <c r="Q10" s="16" t="str">
        <f>IF($A10 &lt;&gt;"", COUNTIF($P$7:$P10, $P10) -1, "")</f>
        <v/>
      </c>
      <c r="R10" s="16" t="str">
        <f t="shared" si="1"/>
        <v/>
      </c>
      <c r="S10" s="16" t="str">
        <f>IF($A10&lt;&gt;"",  SUMPRODUCT(--('Evidence střelců a nástřel'!$A$7:$A$107&lt;&gt;""),--($T$7:$T$107&lt;&gt;"MZ"),--($T$7:$T$107=$T10),--('Evidence střelců a nástřel'!$S$7:$S$107='Evidence střelců a nástřel'!$S10)),"")</f>
        <v/>
      </c>
      <c r="T10" s="16" t="str">
        <f>IF( $A10&lt;&gt;"",IF(Nastavení!$B$4="NE", 'Evidence střelců a nástřel'!$C10,""),"")</f>
        <v/>
      </c>
      <c r="U10" s="16" t="str">
        <f>IF($A10&lt;&gt;"", IF(OR('Evidence střelců a nástřel'!$P10="",Nastavení!$B$5="ANO"),1,0),"")</f>
        <v/>
      </c>
    </row>
    <row r="11" spans="1:21" x14ac:dyDescent="0.25">
      <c r="A11" s="16" t="str">
        <f>'Evidence střelců a nástřel'!$A11</f>
        <v/>
      </c>
      <c r="B11" s="16" t="str">
        <f>IF($A11&lt;&gt;"", SUM('Evidence střelců a nástřel'!$F11:$O11)  +  IF(Nastavení!$B$5 = "NE", 'Evidence střelců a nástřel'!$P11, 0),"")</f>
        <v/>
      </c>
      <c r="C11" s="16" t="str">
        <f t="shared" si="0"/>
        <v/>
      </c>
      <c r="D11" s="16" t="str">
        <f>IF($A11&lt;&gt;"", SUMPRODUCT(--($U$7:$U$107=1), --($T$7:$T$107=$T11), --($C11=$C$7:$C$107), --('Evidence střelců a nástřel'!$O11 &lt; 'Evidence střelců a nástřel'!$O$7:$O$107)), "")</f>
        <v/>
      </c>
      <c r="E11" s="16" t="str">
        <f>IF($A11&lt;&gt;"",SUMPRODUCT(--($U$7:$U$107=1),--($T$7:$T$107=$T11),  --($C11=$C$7:$C$107), --($D11=$D$7:$D$107),--('Evidence střelců a nástřel'!$N11 &lt; 'Evidence střelců a nástřel'!$N$7:$N$107)),"")</f>
        <v/>
      </c>
      <c r="F11" s="16" t="str">
        <f>IF($A11&lt;&gt;"",SUMPRODUCT(--($U$7:$U$107=1),--($T$7:$T$107=$T11), --($C11=$C$7:$C$107), --($D11=$D$7:$D$107),  --($E11=$E$7:$E$107), --('Evidence střelců a nástřel'!$M11 &lt; 'Evidence střelců a nástřel'!$M$7:$M$107)),"")</f>
        <v/>
      </c>
      <c r="G11" s="16" t="str">
        <f>IF($A11&lt;&gt;"",SUMPRODUCT(--($U$7:$U$107=1),--($T$7:$T$107=$T11), --($C11=$C$7:$C$107), --($D11=$D$7:$D$107),  --($E11=$E$7:$E$107),--($F11=$F$7:$F$107), --('Evidence střelců a nástřel'!$L11 &lt; 'Evidence střelců a nástřel'!$L$7:$L$107)),"")</f>
        <v/>
      </c>
      <c r="H11" s="16" t="str">
        <f>IF($A11&lt;&gt;"",SUMPRODUCT(--($U$7:$U$107=1),--($T$7:$T$107=$T11), --($C11=$C$7:$C$107), --($D11=$D$7:$D$107),  --($E11=$E$7:$E$107), --($F11=$F$7:$F$107), --($G11=$G$7:$G$107), --('Evidence střelců a nástřel'!$K11 &lt; 'Evidence střelců a nástřel'!$K$7:$K$107)),"")</f>
        <v/>
      </c>
      <c r="I11" s="16" t="str">
        <f>IF($A11&lt;&gt;"",SUMPRODUCT(--($U$7:$U$107=1),--($T$7:$T$107=$T11),  --($C11=$C$7:$C$107), --($D11=$D$7:$D$107),  --($E11=$E$7:$E$107), --($F11=$F$7:$F$107), --($G11=$G$7:$G$107),  --($H11=$H$7:$H$107), --('Evidence střelců a nástřel'!$J11 &lt; 'Evidence střelců a nástřel'!$J$7:$J$107)),"")</f>
        <v/>
      </c>
      <c r="J11" s="16" t="str">
        <f>IF($A11&lt;&gt;"",SUMPRODUCT(--($U$7:$U$107=1),--($T$7:$T$107=$T11),   --($C11=$C$7:$C$107), --($D11=$D$7:$D$107),  --($E11=$E$7:$E$107), --($F11=$F$7:$F$107), --($G11=$G$7:$G$107),  --($H11=$H$7:$H$107), --($I11=$I$7:$I$107), --('Evidence střelců a nástřel'!$I11 &lt; 'Evidence střelců a nástřel'!$I$7:$I$107)),"")</f>
        <v/>
      </c>
      <c r="K11" s="16" t="str">
        <f>IF($A11&lt;&gt;"",SUMPRODUCT(--($U$7:$U$107=1),--($T$7:$T$107=$T11),  --($C11=$C$7:$C$107), --($D11=$D$7:$D$107),  --($E11=$E$7:$E$107), --($F11=$F$7:$F$107), --($G11=$G$7:$G$107),  --($H11=$H$7:$H$107), --($I11=$I$7:$I$107), --($J11=$J$7:$J$107), --('Evidence střelců a nástřel'!$H11 &lt; 'Evidence střelců a nástřel'!$H$7:$H$107)),"")</f>
        <v/>
      </c>
      <c r="L11" s="16" t="str">
        <f>IF($A11&lt;&gt;"",SUMPRODUCT(--($U$7:$U$107=1),--($T$7:$T$107=$T11),   --($C11=$C$7:$C$107), --($D11=$D$7:$D$107),  --($E11=$E$7:$E$107), --($F11=$F$7:$F$107), --($G11=$G$7:$G$107),  --($H11=$H$7:$H$107), --($I11=$I$7:$I$107), --($J11=$J$7:$J$107), --($K11=$K$7:$K$107), --('Evidence střelců a nástřel'!$G11 &lt; 'Evidence střelců a nástřel'!$G$7:$G$107)),"")</f>
        <v/>
      </c>
      <c r="M11" s="16" t="str">
        <f>IF($A11&lt;&gt;"",IF(AND(U11=0,Nastavení!$B$5="NE"), 1+SUMPRODUCT(--($A$7:$A$107&lt;&gt;""),--(T$7:$T$107=$T11), --($B11 &lt; $B$7:$B$107)), SUM($C11:$L11)),"")</f>
        <v/>
      </c>
      <c r="N11" s="16" t="str">
        <f>IF($A11&lt;&gt;"", SUMPRODUCT(--($T$7:$T$107=$T11),--($M$7:$M$107=$M11), --('Evidence střelců a nástřel'!$Q11 &lt; 'Evidence střelců a nástřel'!$Q$7:$Q$107)), "")</f>
        <v/>
      </c>
      <c r="O11" s="16" t="str">
        <f t="shared" si="2"/>
        <v/>
      </c>
      <c r="P11" s="16" t="str">
        <f>IF($A11&lt;&gt;"", IF(ISNA(VLOOKUP($T11,Nastavení!$B$10:$D$22,3,FALSE)),$O11,  $O11 + VLOOKUP('Evidence střelců a nástřel'!$C11,Nastavení!$B$10:$D$22,3,FALSE)), "")</f>
        <v/>
      </c>
      <c r="Q11" s="16" t="str">
        <f>IF($A11 &lt;&gt;"", COUNTIF($P$7:$P11, $P11) -1, "")</f>
        <v/>
      </c>
      <c r="R11" s="16" t="str">
        <f t="shared" si="1"/>
        <v/>
      </c>
      <c r="S11" s="16" t="str">
        <f>IF($A11&lt;&gt;"",  SUMPRODUCT(--('Evidence střelců a nástřel'!$A$7:$A$107&lt;&gt;""),--($T$7:$T$107&lt;&gt;"MZ"),--($T$7:$T$107=$T11),--('Evidence střelců a nástřel'!$S$7:$S$107='Evidence střelců a nástřel'!$S11)),"")</f>
        <v/>
      </c>
      <c r="T11" s="16" t="str">
        <f>IF( $A11&lt;&gt;"",IF(Nastavení!$B$4="NE", 'Evidence střelců a nástřel'!$C11,""),"")</f>
        <v/>
      </c>
      <c r="U11" s="16" t="str">
        <f>IF($A11&lt;&gt;"", IF(OR('Evidence střelců a nástřel'!$P11="",Nastavení!$B$5="ANO"),1,0),"")</f>
        <v/>
      </c>
    </row>
    <row r="12" spans="1:21" x14ac:dyDescent="0.25">
      <c r="A12" s="16" t="str">
        <f>'Evidence střelců a nástřel'!$A12</f>
        <v/>
      </c>
      <c r="B12" s="16" t="str">
        <f>IF($A12&lt;&gt;"", SUM('Evidence střelců a nástřel'!$F12:$O12)  +  IF(Nastavení!$B$5 = "NE", 'Evidence střelců a nástřel'!$P12, 0),"")</f>
        <v/>
      </c>
      <c r="C12" s="16" t="str">
        <f t="shared" si="0"/>
        <v/>
      </c>
      <c r="D12" s="16" t="str">
        <f>IF($A12&lt;&gt;"", SUMPRODUCT(--($U$7:$U$107=1), --($T$7:$T$107=$T12), --($C12=$C$7:$C$107), --('Evidence střelců a nástřel'!$O12 &lt; 'Evidence střelců a nástřel'!$O$7:$O$107)), "")</f>
        <v/>
      </c>
      <c r="E12" s="16" t="str">
        <f>IF($A12&lt;&gt;"",SUMPRODUCT(--($U$7:$U$107=1),--($T$7:$T$107=$T12),  --($C12=$C$7:$C$107), --($D12=$D$7:$D$107),--('Evidence střelců a nástřel'!$N12 &lt; 'Evidence střelců a nástřel'!$N$7:$N$107)),"")</f>
        <v/>
      </c>
      <c r="F12" s="16" t="str">
        <f>IF($A12&lt;&gt;"",SUMPRODUCT(--($U$7:$U$107=1),--($T$7:$T$107=$T12), --($C12=$C$7:$C$107), --($D12=$D$7:$D$107),  --($E12=$E$7:$E$107), --('Evidence střelců a nástřel'!$M12 &lt; 'Evidence střelců a nástřel'!$M$7:$M$107)),"")</f>
        <v/>
      </c>
      <c r="G12" s="16" t="str">
        <f>IF($A12&lt;&gt;"",SUMPRODUCT(--($U$7:$U$107=1),--($T$7:$T$107=$T12), --($C12=$C$7:$C$107), --($D12=$D$7:$D$107),  --($E12=$E$7:$E$107),--($F12=$F$7:$F$107), --('Evidence střelců a nástřel'!$L12 &lt; 'Evidence střelců a nástřel'!$L$7:$L$107)),"")</f>
        <v/>
      </c>
      <c r="H12" s="16" t="str">
        <f>IF($A12&lt;&gt;"",SUMPRODUCT(--($U$7:$U$107=1),--($T$7:$T$107=$T12), --($C12=$C$7:$C$107), --($D12=$D$7:$D$107),  --($E12=$E$7:$E$107), --($F12=$F$7:$F$107), --($G12=$G$7:$G$107), --('Evidence střelců a nástřel'!$K12 &lt; 'Evidence střelců a nástřel'!$K$7:$K$107)),"")</f>
        <v/>
      </c>
      <c r="I12" s="16" t="str">
        <f>IF($A12&lt;&gt;"",SUMPRODUCT(--($U$7:$U$107=1),--($T$7:$T$107=$T12),  --($C12=$C$7:$C$107), --($D12=$D$7:$D$107),  --($E12=$E$7:$E$107), --($F12=$F$7:$F$107), --($G12=$G$7:$G$107),  --($H12=$H$7:$H$107), --('Evidence střelců a nástřel'!$J12 &lt; 'Evidence střelců a nástřel'!$J$7:$J$107)),"")</f>
        <v/>
      </c>
      <c r="J12" s="16" t="str">
        <f>IF($A12&lt;&gt;"",SUMPRODUCT(--($U$7:$U$107=1),--($T$7:$T$107=$T12),   --($C12=$C$7:$C$107), --($D12=$D$7:$D$107),  --($E12=$E$7:$E$107), --($F12=$F$7:$F$107), --($G12=$G$7:$G$107),  --($H12=$H$7:$H$107), --($I12=$I$7:$I$107), --('Evidence střelců a nástřel'!$I12 &lt; 'Evidence střelců a nástřel'!$I$7:$I$107)),"")</f>
        <v/>
      </c>
      <c r="K12" s="16" t="str">
        <f>IF($A12&lt;&gt;"",SUMPRODUCT(--($U$7:$U$107=1),--($T$7:$T$107=$T12),  --($C12=$C$7:$C$107), --($D12=$D$7:$D$107),  --($E12=$E$7:$E$107), --($F12=$F$7:$F$107), --($G12=$G$7:$G$107),  --($H12=$H$7:$H$107), --($I12=$I$7:$I$107), --($J12=$J$7:$J$107), --('Evidence střelců a nástřel'!$H12 &lt; 'Evidence střelců a nástřel'!$H$7:$H$107)),"")</f>
        <v/>
      </c>
      <c r="L12" s="16" t="str">
        <f>IF($A12&lt;&gt;"",SUMPRODUCT(--($U$7:$U$107=1),--($T$7:$T$107=$T12),   --($C12=$C$7:$C$107), --($D12=$D$7:$D$107),  --($E12=$E$7:$E$107), --($F12=$F$7:$F$107), --($G12=$G$7:$G$107),  --($H12=$H$7:$H$107), --($I12=$I$7:$I$107), --($J12=$J$7:$J$107), --($K12=$K$7:$K$107), --('Evidence střelců a nástřel'!$G12 &lt; 'Evidence střelců a nástřel'!$G$7:$G$107)),"")</f>
        <v/>
      </c>
      <c r="M12" s="16" t="str">
        <f>IF($A12&lt;&gt;"",IF(AND(U12=0,Nastavení!$B$5="NE"), 1+SUMPRODUCT(--($A$7:$A$107&lt;&gt;""),--(T$7:$T$107=$T12), --($B12 &lt; $B$7:$B$107)), SUM($C12:$L12)),"")</f>
        <v/>
      </c>
      <c r="N12" s="16" t="str">
        <f>IF($A12&lt;&gt;"", SUMPRODUCT(--($T$7:$T$107=$T12),--($M$7:$M$107=$M12), --('Evidence střelců a nástřel'!$Q12 &lt; 'Evidence střelců a nástřel'!$Q$7:$Q$107)), "")</f>
        <v/>
      </c>
      <c r="O12" s="16" t="str">
        <f t="shared" si="2"/>
        <v/>
      </c>
      <c r="P12" s="16" t="str">
        <f>IF($A12&lt;&gt;"", IF(ISNA(VLOOKUP($T12,Nastavení!$B$10:$D$22,3,FALSE)),$O12,  $O12 + VLOOKUP('Evidence střelců a nástřel'!$C12,Nastavení!$B$10:$D$22,3,FALSE)), "")</f>
        <v/>
      </c>
      <c r="Q12" s="16" t="str">
        <f>IF($A12 &lt;&gt;"", COUNTIF($P$7:$P12, $P12) -1, "")</f>
        <v/>
      </c>
      <c r="R12" s="16" t="str">
        <f t="shared" si="1"/>
        <v/>
      </c>
      <c r="S12" s="16" t="str">
        <f>IF($A12&lt;&gt;"",  SUMPRODUCT(--('Evidence střelců a nástřel'!$A$7:$A$107&lt;&gt;""),--($T$7:$T$107&lt;&gt;"MZ"),--($T$7:$T$107=$T12),--('Evidence střelců a nástřel'!$S$7:$S$107='Evidence střelců a nástřel'!$S12)),"")</f>
        <v/>
      </c>
      <c r="T12" s="16" t="str">
        <f>IF( $A12&lt;&gt;"",IF(Nastavení!$B$4="NE", 'Evidence střelců a nástřel'!$C12,""),"")</f>
        <v/>
      </c>
      <c r="U12" s="16" t="str">
        <f>IF($A12&lt;&gt;"", IF(OR('Evidence střelců a nástřel'!$P12="",Nastavení!$B$5="ANO"),1,0),"")</f>
        <v/>
      </c>
    </row>
    <row r="13" spans="1:21" x14ac:dyDescent="0.25">
      <c r="A13" s="16" t="str">
        <f>'Evidence střelců a nástřel'!$A13</f>
        <v/>
      </c>
      <c r="B13" s="16" t="str">
        <f>IF($A13&lt;&gt;"", SUM('Evidence střelců a nástřel'!$F13:$O13)  +  IF(Nastavení!$B$5 = "NE", 'Evidence střelců a nástřel'!$P13, 0),"")</f>
        <v/>
      </c>
      <c r="C13" s="16" t="str">
        <f t="shared" si="0"/>
        <v/>
      </c>
      <c r="D13" s="16" t="str">
        <f>IF($A13&lt;&gt;"", SUMPRODUCT(--($U$7:$U$107=1), --($T$7:$T$107=$T13), --($C13=$C$7:$C$107), --('Evidence střelců a nástřel'!$O13 &lt; 'Evidence střelců a nástřel'!$O$7:$O$107)), "")</f>
        <v/>
      </c>
      <c r="E13" s="16" t="str">
        <f>IF($A13&lt;&gt;"",SUMPRODUCT(--($U$7:$U$107=1),--($T$7:$T$107=$T13),  --($C13=$C$7:$C$107), --($D13=$D$7:$D$107),--('Evidence střelců a nástřel'!$N13 &lt; 'Evidence střelců a nástřel'!$N$7:$N$107)),"")</f>
        <v/>
      </c>
      <c r="F13" s="16" t="str">
        <f>IF($A13&lt;&gt;"",SUMPRODUCT(--($U$7:$U$107=1),--($T$7:$T$107=$T13), --($C13=$C$7:$C$107), --($D13=$D$7:$D$107),  --($E13=$E$7:$E$107), --('Evidence střelců a nástřel'!$M13 &lt; 'Evidence střelců a nástřel'!$M$7:$M$107)),"")</f>
        <v/>
      </c>
      <c r="G13" s="16" t="str">
        <f>IF($A13&lt;&gt;"",SUMPRODUCT(--($U$7:$U$107=1),--($T$7:$T$107=$T13), --($C13=$C$7:$C$107), --($D13=$D$7:$D$107),  --($E13=$E$7:$E$107),--($F13=$F$7:$F$107), --('Evidence střelců a nástřel'!$L13 &lt; 'Evidence střelců a nástřel'!$L$7:$L$107)),"")</f>
        <v/>
      </c>
      <c r="H13" s="16" t="str">
        <f>IF($A13&lt;&gt;"",SUMPRODUCT(--($U$7:$U$107=1),--($T$7:$T$107=$T13), --($C13=$C$7:$C$107), --($D13=$D$7:$D$107),  --($E13=$E$7:$E$107), --($F13=$F$7:$F$107), --($G13=$G$7:$G$107), --('Evidence střelců a nástřel'!$K13 &lt; 'Evidence střelců a nástřel'!$K$7:$K$107)),"")</f>
        <v/>
      </c>
      <c r="I13" s="16" t="str">
        <f>IF($A13&lt;&gt;"",SUMPRODUCT(--($U$7:$U$107=1),--($T$7:$T$107=$T13),  --($C13=$C$7:$C$107), --($D13=$D$7:$D$107),  --($E13=$E$7:$E$107), --($F13=$F$7:$F$107), --($G13=$G$7:$G$107),  --($H13=$H$7:$H$107), --('Evidence střelců a nástřel'!$J13 &lt; 'Evidence střelců a nástřel'!$J$7:$J$107)),"")</f>
        <v/>
      </c>
      <c r="J13" s="16" t="str">
        <f>IF($A13&lt;&gt;"",SUMPRODUCT(--($U$7:$U$107=1),--($T$7:$T$107=$T13),   --($C13=$C$7:$C$107), --($D13=$D$7:$D$107),  --($E13=$E$7:$E$107), --($F13=$F$7:$F$107), --($G13=$G$7:$G$107),  --($H13=$H$7:$H$107), --($I13=$I$7:$I$107), --('Evidence střelců a nástřel'!$I13 &lt; 'Evidence střelců a nástřel'!$I$7:$I$107)),"")</f>
        <v/>
      </c>
      <c r="K13" s="16" t="str">
        <f>IF($A13&lt;&gt;"",SUMPRODUCT(--($U$7:$U$107=1),--($T$7:$T$107=$T13),  --($C13=$C$7:$C$107), --($D13=$D$7:$D$107),  --($E13=$E$7:$E$107), --($F13=$F$7:$F$107), --($G13=$G$7:$G$107),  --($H13=$H$7:$H$107), --($I13=$I$7:$I$107), --($J13=$J$7:$J$107), --('Evidence střelců a nástřel'!$H13 &lt; 'Evidence střelců a nástřel'!$H$7:$H$107)),"")</f>
        <v/>
      </c>
      <c r="L13" s="16" t="str">
        <f>IF($A13&lt;&gt;"",SUMPRODUCT(--($U$7:$U$107=1),--($T$7:$T$107=$T13),   --($C13=$C$7:$C$107), --($D13=$D$7:$D$107),  --($E13=$E$7:$E$107), --($F13=$F$7:$F$107), --($G13=$G$7:$G$107),  --($H13=$H$7:$H$107), --($I13=$I$7:$I$107), --($J13=$J$7:$J$107), --($K13=$K$7:$K$107), --('Evidence střelců a nástřel'!$G13 &lt; 'Evidence střelců a nástřel'!$G$7:$G$107)),"")</f>
        <v/>
      </c>
      <c r="M13" s="16" t="str">
        <f>IF($A13&lt;&gt;"",IF(AND(U13=0,Nastavení!$B$5="NE"), 1+SUMPRODUCT(--($A$7:$A$107&lt;&gt;""),--(T$7:$T$107=$T13), --($B13 &lt; $B$7:$B$107)), SUM($C13:$L13)),"")</f>
        <v/>
      </c>
      <c r="N13" s="16" t="str">
        <f>IF($A13&lt;&gt;"", SUMPRODUCT(--($T$7:$T$107=$T13),--($M$7:$M$107=$M13), --('Evidence střelců a nástřel'!$Q13 &lt; 'Evidence střelců a nástřel'!$Q$7:$Q$107)), "")</f>
        <v/>
      </c>
      <c r="O13" s="16" t="str">
        <f t="shared" si="2"/>
        <v/>
      </c>
      <c r="P13" s="16" t="str">
        <f>IF($A13&lt;&gt;"", IF(ISNA(VLOOKUP($T13,Nastavení!$B$10:$D$22,3,FALSE)),$O13,  $O13 + VLOOKUP('Evidence střelců a nástřel'!$C13,Nastavení!$B$10:$D$22,3,FALSE)), "")</f>
        <v/>
      </c>
      <c r="Q13" s="16" t="str">
        <f>IF($A13 &lt;&gt;"", COUNTIF($P$7:$P13, $P13) -1, "")</f>
        <v/>
      </c>
      <c r="R13" s="16" t="str">
        <f t="shared" si="1"/>
        <v/>
      </c>
      <c r="S13" s="16" t="str">
        <f>IF($A13&lt;&gt;"",  SUMPRODUCT(--('Evidence střelců a nástřel'!$A$7:$A$107&lt;&gt;""),--($T$7:$T$107&lt;&gt;"MZ"),--($T$7:$T$107=$T13),--('Evidence střelců a nástřel'!$S$7:$S$107='Evidence střelců a nástřel'!$S13)),"")</f>
        <v/>
      </c>
      <c r="T13" s="16" t="str">
        <f>IF( $A13&lt;&gt;"",IF(Nastavení!$B$4="NE", 'Evidence střelců a nástřel'!$C13,""),"")</f>
        <v/>
      </c>
      <c r="U13" s="16" t="str">
        <f>IF($A13&lt;&gt;"", IF(OR('Evidence střelců a nástřel'!$P13="",Nastavení!$B$5="ANO"),1,0),"")</f>
        <v/>
      </c>
    </row>
    <row r="14" spans="1:21" x14ac:dyDescent="0.25">
      <c r="A14" s="16" t="str">
        <f>'Evidence střelců a nástřel'!$A14</f>
        <v/>
      </c>
      <c r="B14" s="16" t="str">
        <f>IF($A14&lt;&gt;"", SUM('Evidence střelců a nástřel'!$F14:$O14)  +  IF(Nastavení!$B$5 = "NE", 'Evidence střelců a nástřel'!$P14, 0),"")</f>
        <v/>
      </c>
      <c r="C14" s="16" t="str">
        <f t="shared" si="0"/>
        <v/>
      </c>
      <c r="D14" s="16" t="str">
        <f>IF($A14&lt;&gt;"", SUMPRODUCT(--($U$7:$U$107=1), --($T$7:$T$107=$T14), --($C14=$C$7:$C$107), --('Evidence střelců a nástřel'!$O14 &lt; 'Evidence střelců a nástřel'!$O$7:$O$107)), "")</f>
        <v/>
      </c>
      <c r="E14" s="16" t="str">
        <f>IF($A14&lt;&gt;"",SUMPRODUCT(--($U$7:$U$107=1),--($T$7:$T$107=$T14),  --($C14=$C$7:$C$107), --($D14=$D$7:$D$107),--('Evidence střelců a nástřel'!$N14 &lt; 'Evidence střelců a nástřel'!$N$7:$N$107)),"")</f>
        <v/>
      </c>
      <c r="F14" s="16" t="str">
        <f>IF($A14&lt;&gt;"",SUMPRODUCT(--($U$7:$U$107=1),--($T$7:$T$107=$T14), --($C14=$C$7:$C$107), --($D14=$D$7:$D$107),  --($E14=$E$7:$E$107), --('Evidence střelců a nástřel'!$M14 &lt; 'Evidence střelců a nástřel'!$M$7:$M$107)),"")</f>
        <v/>
      </c>
      <c r="G14" s="16" t="str">
        <f>IF($A14&lt;&gt;"",SUMPRODUCT(--($U$7:$U$107=1),--($T$7:$T$107=$T14), --($C14=$C$7:$C$107), --($D14=$D$7:$D$107),  --($E14=$E$7:$E$107),--($F14=$F$7:$F$107), --('Evidence střelců a nástřel'!$L14 &lt; 'Evidence střelců a nástřel'!$L$7:$L$107)),"")</f>
        <v/>
      </c>
      <c r="H14" s="16" t="str">
        <f>IF($A14&lt;&gt;"",SUMPRODUCT(--($U$7:$U$107=1),--($T$7:$T$107=$T14), --($C14=$C$7:$C$107), --($D14=$D$7:$D$107),  --($E14=$E$7:$E$107), --($F14=$F$7:$F$107), --($G14=$G$7:$G$107), --('Evidence střelců a nástřel'!$K14 &lt; 'Evidence střelců a nástřel'!$K$7:$K$107)),"")</f>
        <v/>
      </c>
      <c r="I14" s="16" t="str">
        <f>IF($A14&lt;&gt;"",SUMPRODUCT(--($U$7:$U$107=1),--($T$7:$T$107=$T14),  --($C14=$C$7:$C$107), --($D14=$D$7:$D$107),  --($E14=$E$7:$E$107), --($F14=$F$7:$F$107), --($G14=$G$7:$G$107),  --($H14=$H$7:$H$107), --('Evidence střelců a nástřel'!$J14 &lt; 'Evidence střelců a nástřel'!$J$7:$J$107)),"")</f>
        <v/>
      </c>
      <c r="J14" s="16" t="str">
        <f>IF($A14&lt;&gt;"",SUMPRODUCT(--($U$7:$U$107=1),--($T$7:$T$107=$T14),   --($C14=$C$7:$C$107), --($D14=$D$7:$D$107),  --($E14=$E$7:$E$107), --($F14=$F$7:$F$107), --($G14=$G$7:$G$107),  --($H14=$H$7:$H$107), --($I14=$I$7:$I$107), --('Evidence střelců a nástřel'!$I14 &lt; 'Evidence střelců a nástřel'!$I$7:$I$107)),"")</f>
        <v/>
      </c>
      <c r="K14" s="16" t="str">
        <f>IF($A14&lt;&gt;"",SUMPRODUCT(--($U$7:$U$107=1),--($T$7:$T$107=$T14),  --($C14=$C$7:$C$107), --($D14=$D$7:$D$107),  --($E14=$E$7:$E$107), --($F14=$F$7:$F$107), --($G14=$G$7:$G$107),  --($H14=$H$7:$H$107), --($I14=$I$7:$I$107), --($J14=$J$7:$J$107), --('Evidence střelců a nástřel'!$H14 &lt; 'Evidence střelců a nástřel'!$H$7:$H$107)),"")</f>
        <v/>
      </c>
      <c r="L14" s="16" t="str">
        <f>IF($A14&lt;&gt;"",SUMPRODUCT(--($U$7:$U$107=1),--($T$7:$T$107=$T14),   --($C14=$C$7:$C$107), --($D14=$D$7:$D$107),  --($E14=$E$7:$E$107), --($F14=$F$7:$F$107), --($G14=$G$7:$G$107),  --($H14=$H$7:$H$107), --($I14=$I$7:$I$107), --($J14=$J$7:$J$107), --($K14=$K$7:$K$107), --('Evidence střelců a nástřel'!$G14 &lt; 'Evidence střelců a nástřel'!$G$7:$G$107)),"")</f>
        <v/>
      </c>
      <c r="M14" s="16" t="str">
        <f>IF($A14&lt;&gt;"",IF(AND(U14=0,Nastavení!$B$5="NE"), 1+SUMPRODUCT(--($A$7:$A$107&lt;&gt;""),--(T$7:$T$107=$T14), --($B14 &lt; $B$7:$B$107)), SUM($C14:$L14)),"")</f>
        <v/>
      </c>
      <c r="N14" s="16" t="str">
        <f>IF($A14&lt;&gt;"", SUMPRODUCT(--($T$7:$T$107=$T14),--($M$7:$M$107=$M14), --('Evidence střelců a nástřel'!$Q14 &lt; 'Evidence střelců a nástřel'!$Q$7:$Q$107)), "")</f>
        <v/>
      </c>
      <c r="O14" s="16" t="str">
        <f t="shared" si="2"/>
        <v/>
      </c>
      <c r="P14" s="16" t="str">
        <f>IF($A14&lt;&gt;"", IF(ISNA(VLOOKUP($T14,Nastavení!$B$10:$D$22,3,FALSE)),$O14,  $O14 + VLOOKUP('Evidence střelců a nástřel'!$C14,Nastavení!$B$10:$D$22,3,FALSE)), "")</f>
        <v/>
      </c>
      <c r="Q14" s="16" t="str">
        <f>IF($A14 &lt;&gt;"", COUNTIF($P$7:$P14, $P14) -1, "")</f>
        <v/>
      </c>
      <c r="R14" s="16" t="str">
        <f t="shared" si="1"/>
        <v/>
      </c>
      <c r="S14" s="16" t="str">
        <f>IF($A14&lt;&gt;"",  SUMPRODUCT(--('Evidence střelců a nástřel'!$A$7:$A$107&lt;&gt;""),--($T$7:$T$107&lt;&gt;"MZ"),--($T$7:$T$107=$T14),--('Evidence střelců a nástřel'!$S$7:$S$107='Evidence střelců a nástřel'!$S14)),"")</f>
        <v/>
      </c>
      <c r="T14" s="16" t="str">
        <f>IF( $A14&lt;&gt;"",IF(Nastavení!$B$4="NE", 'Evidence střelců a nástřel'!$C14,""),"")</f>
        <v/>
      </c>
      <c r="U14" s="16" t="str">
        <f>IF($A14&lt;&gt;"", IF(OR('Evidence střelců a nástřel'!$P14="",Nastavení!$B$5="ANO"),1,0),"")</f>
        <v/>
      </c>
    </row>
    <row r="15" spans="1:21" x14ac:dyDescent="0.25">
      <c r="A15" s="16" t="str">
        <f>'Evidence střelců a nástřel'!$A15</f>
        <v/>
      </c>
      <c r="B15" s="16" t="str">
        <f>IF($A15&lt;&gt;"", SUM('Evidence střelců a nástřel'!$F15:$O15)  +  IF(Nastavení!$B$5 = "NE", 'Evidence střelců a nástřel'!$P15, 0),"")</f>
        <v/>
      </c>
      <c r="C15" s="16" t="str">
        <f t="shared" si="0"/>
        <v/>
      </c>
      <c r="D15" s="16" t="str">
        <f>IF($A15&lt;&gt;"", SUMPRODUCT(--($U$7:$U$107=1), --($T$7:$T$107=$T15), --($C15=$C$7:$C$107), --('Evidence střelců a nástřel'!$O15 &lt; 'Evidence střelců a nástřel'!$O$7:$O$107)), "")</f>
        <v/>
      </c>
      <c r="E15" s="16" t="str">
        <f>IF($A15&lt;&gt;"",SUMPRODUCT(--($U$7:$U$107=1),--($T$7:$T$107=$T15),  --($C15=$C$7:$C$107), --($D15=$D$7:$D$107),--('Evidence střelců a nástřel'!$N15 &lt; 'Evidence střelců a nástřel'!$N$7:$N$107)),"")</f>
        <v/>
      </c>
      <c r="F15" s="16" t="str">
        <f>IF($A15&lt;&gt;"",SUMPRODUCT(--($U$7:$U$107=1),--($T$7:$T$107=$T15), --($C15=$C$7:$C$107), --($D15=$D$7:$D$107),  --($E15=$E$7:$E$107), --('Evidence střelců a nástřel'!$M15 &lt; 'Evidence střelců a nástřel'!$M$7:$M$107)),"")</f>
        <v/>
      </c>
      <c r="G15" s="16" t="str">
        <f>IF($A15&lt;&gt;"",SUMPRODUCT(--($U$7:$U$107=1),--($T$7:$T$107=$T15), --($C15=$C$7:$C$107), --($D15=$D$7:$D$107),  --($E15=$E$7:$E$107),--($F15=$F$7:$F$107), --('Evidence střelců a nástřel'!$L15 &lt; 'Evidence střelců a nástřel'!$L$7:$L$107)),"")</f>
        <v/>
      </c>
      <c r="H15" s="16" t="str">
        <f>IF($A15&lt;&gt;"",SUMPRODUCT(--($U$7:$U$107=1),--($T$7:$T$107=$T15), --($C15=$C$7:$C$107), --($D15=$D$7:$D$107),  --($E15=$E$7:$E$107), --($F15=$F$7:$F$107), --($G15=$G$7:$G$107), --('Evidence střelců a nástřel'!$K15 &lt; 'Evidence střelců a nástřel'!$K$7:$K$107)),"")</f>
        <v/>
      </c>
      <c r="I15" s="16" t="str">
        <f>IF($A15&lt;&gt;"",SUMPRODUCT(--($U$7:$U$107=1),--($T$7:$T$107=$T15),  --($C15=$C$7:$C$107), --($D15=$D$7:$D$107),  --($E15=$E$7:$E$107), --($F15=$F$7:$F$107), --($G15=$G$7:$G$107),  --($H15=$H$7:$H$107), --('Evidence střelců a nástřel'!$J15 &lt; 'Evidence střelců a nástřel'!$J$7:$J$107)),"")</f>
        <v/>
      </c>
      <c r="J15" s="16" t="str">
        <f>IF($A15&lt;&gt;"",SUMPRODUCT(--($U$7:$U$107=1),--($T$7:$T$107=$T15),   --($C15=$C$7:$C$107), --($D15=$D$7:$D$107),  --($E15=$E$7:$E$107), --($F15=$F$7:$F$107), --($G15=$G$7:$G$107),  --($H15=$H$7:$H$107), --($I15=$I$7:$I$107), --('Evidence střelců a nástřel'!$I15 &lt; 'Evidence střelců a nástřel'!$I$7:$I$107)),"")</f>
        <v/>
      </c>
      <c r="K15" s="16" t="str">
        <f>IF($A15&lt;&gt;"",SUMPRODUCT(--($U$7:$U$107=1),--($T$7:$T$107=$T15),  --($C15=$C$7:$C$107), --($D15=$D$7:$D$107),  --($E15=$E$7:$E$107), --($F15=$F$7:$F$107), --($G15=$G$7:$G$107),  --($H15=$H$7:$H$107), --($I15=$I$7:$I$107), --($J15=$J$7:$J$107), --('Evidence střelců a nástřel'!$H15 &lt; 'Evidence střelců a nástřel'!$H$7:$H$107)),"")</f>
        <v/>
      </c>
      <c r="L15" s="16" t="str">
        <f>IF($A15&lt;&gt;"",SUMPRODUCT(--($U$7:$U$107=1),--($T$7:$T$107=$T15),   --($C15=$C$7:$C$107), --($D15=$D$7:$D$107),  --($E15=$E$7:$E$107), --($F15=$F$7:$F$107), --($G15=$G$7:$G$107),  --($H15=$H$7:$H$107), --($I15=$I$7:$I$107), --($J15=$J$7:$J$107), --($K15=$K$7:$K$107), --('Evidence střelců a nástřel'!$G15 &lt; 'Evidence střelců a nástřel'!$G$7:$G$107)),"")</f>
        <v/>
      </c>
      <c r="M15" s="16" t="str">
        <f>IF($A15&lt;&gt;"",IF(AND(U15=0,Nastavení!$B$5="NE"), 1+SUMPRODUCT(--($A$7:$A$107&lt;&gt;""),--(T$7:$T$107=$T15), --($B15 &lt; $B$7:$B$107)), SUM($C15:$L15)),"")</f>
        <v/>
      </c>
      <c r="N15" s="16" t="str">
        <f>IF($A15&lt;&gt;"", SUMPRODUCT(--($T$7:$T$107=$T15),--($M$7:$M$107=$M15), --('Evidence střelců a nástřel'!$Q15 &lt; 'Evidence střelců a nástřel'!$Q$7:$Q$107)), "")</f>
        <v/>
      </c>
      <c r="O15" s="16" t="str">
        <f t="shared" si="2"/>
        <v/>
      </c>
      <c r="P15" s="16" t="str">
        <f>IF($A15&lt;&gt;"", IF(ISNA(VLOOKUP($T15,Nastavení!$B$10:$D$22,3,FALSE)),$O15,  $O15 + VLOOKUP('Evidence střelců a nástřel'!$C15,Nastavení!$B$10:$D$22,3,FALSE)), "")</f>
        <v/>
      </c>
      <c r="Q15" s="16" t="str">
        <f>IF($A15 &lt;&gt;"", COUNTIF($P$7:$P15, $P15) -1, "")</f>
        <v/>
      </c>
      <c r="R15" s="16" t="str">
        <f t="shared" si="1"/>
        <v/>
      </c>
      <c r="S15" s="16" t="str">
        <f>IF($A15&lt;&gt;"",  SUMPRODUCT(--('Evidence střelců a nástřel'!$A$7:$A$107&lt;&gt;""),--($T$7:$T$107&lt;&gt;"MZ"),--($T$7:$T$107=$T15),--('Evidence střelců a nástřel'!$S$7:$S$107='Evidence střelců a nástřel'!$S15)),"")</f>
        <v/>
      </c>
      <c r="T15" s="16" t="str">
        <f>IF( $A15&lt;&gt;"",IF(Nastavení!$B$4="NE", 'Evidence střelců a nástřel'!$C15,""),"")</f>
        <v/>
      </c>
      <c r="U15" s="16" t="str">
        <f>IF($A15&lt;&gt;"", IF(OR('Evidence střelců a nástřel'!$P15="",Nastavení!$B$5="ANO"),1,0),"")</f>
        <v/>
      </c>
    </row>
    <row r="16" spans="1:21" x14ac:dyDescent="0.25">
      <c r="A16" s="16" t="str">
        <f>'Evidence střelců a nástřel'!$A16</f>
        <v/>
      </c>
      <c r="B16" s="16" t="str">
        <f>IF($A16&lt;&gt;"", SUM('Evidence střelců a nástřel'!$F16:$O16)  +  IF(Nastavení!$B$5 = "NE", 'Evidence střelců a nástřel'!$P16, 0),"")</f>
        <v/>
      </c>
      <c r="C16" s="16" t="str">
        <f t="shared" si="0"/>
        <v/>
      </c>
      <c r="D16" s="16" t="str">
        <f>IF($A16&lt;&gt;"", SUMPRODUCT(--($U$7:$U$107=1), --($T$7:$T$107=$T16), --($C16=$C$7:$C$107), --('Evidence střelců a nástřel'!$O16 &lt; 'Evidence střelců a nástřel'!$O$7:$O$107)), "")</f>
        <v/>
      </c>
      <c r="E16" s="16" t="str">
        <f>IF($A16&lt;&gt;"",SUMPRODUCT(--($U$7:$U$107=1),--($T$7:$T$107=$T16),  --($C16=$C$7:$C$107), --($D16=$D$7:$D$107),--('Evidence střelců a nástřel'!$N16 &lt; 'Evidence střelců a nástřel'!$N$7:$N$107)),"")</f>
        <v/>
      </c>
      <c r="F16" s="16" t="str">
        <f>IF($A16&lt;&gt;"",SUMPRODUCT(--($U$7:$U$107=1),--($T$7:$T$107=$T16), --($C16=$C$7:$C$107), --($D16=$D$7:$D$107),  --($E16=$E$7:$E$107), --('Evidence střelců a nástřel'!$M16 &lt; 'Evidence střelců a nástřel'!$M$7:$M$107)),"")</f>
        <v/>
      </c>
      <c r="G16" s="16" t="str">
        <f>IF($A16&lt;&gt;"",SUMPRODUCT(--($U$7:$U$107=1),--($T$7:$T$107=$T16), --($C16=$C$7:$C$107), --($D16=$D$7:$D$107),  --($E16=$E$7:$E$107),--($F16=$F$7:$F$107), --('Evidence střelců a nástřel'!$L16 &lt; 'Evidence střelců a nástřel'!$L$7:$L$107)),"")</f>
        <v/>
      </c>
      <c r="H16" s="16" t="str">
        <f>IF($A16&lt;&gt;"",SUMPRODUCT(--($U$7:$U$107=1),--($T$7:$T$107=$T16), --($C16=$C$7:$C$107), --($D16=$D$7:$D$107),  --($E16=$E$7:$E$107), --($F16=$F$7:$F$107), --($G16=$G$7:$G$107), --('Evidence střelců a nástřel'!$K16 &lt; 'Evidence střelců a nástřel'!$K$7:$K$107)),"")</f>
        <v/>
      </c>
      <c r="I16" s="16" t="str">
        <f>IF($A16&lt;&gt;"",SUMPRODUCT(--($U$7:$U$107=1),--($T$7:$T$107=$T16),  --($C16=$C$7:$C$107), --($D16=$D$7:$D$107),  --($E16=$E$7:$E$107), --($F16=$F$7:$F$107), --($G16=$G$7:$G$107),  --($H16=$H$7:$H$107), --('Evidence střelců a nástřel'!$J16 &lt; 'Evidence střelců a nástřel'!$J$7:$J$107)),"")</f>
        <v/>
      </c>
      <c r="J16" s="16" t="str">
        <f>IF($A16&lt;&gt;"",SUMPRODUCT(--($U$7:$U$107=1),--($T$7:$T$107=$T16),   --($C16=$C$7:$C$107), --($D16=$D$7:$D$107),  --($E16=$E$7:$E$107), --($F16=$F$7:$F$107), --($G16=$G$7:$G$107),  --($H16=$H$7:$H$107), --($I16=$I$7:$I$107), --('Evidence střelců a nástřel'!$I16 &lt; 'Evidence střelců a nástřel'!$I$7:$I$107)),"")</f>
        <v/>
      </c>
      <c r="K16" s="16" t="str">
        <f>IF($A16&lt;&gt;"",SUMPRODUCT(--($U$7:$U$107=1),--($T$7:$T$107=$T16),  --($C16=$C$7:$C$107), --($D16=$D$7:$D$107),  --($E16=$E$7:$E$107), --($F16=$F$7:$F$107), --($G16=$G$7:$G$107),  --($H16=$H$7:$H$107), --($I16=$I$7:$I$107), --($J16=$J$7:$J$107), --('Evidence střelců a nástřel'!$H16 &lt; 'Evidence střelců a nástřel'!$H$7:$H$107)),"")</f>
        <v/>
      </c>
      <c r="L16" s="16" t="str">
        <f>IF($A16&lt;&gt;"",SUMPRODUCT(--($U$7:$U$107=1),--($T$7:$T$107=$T16),   --($C16=$C$7:$C$107), --($D16=$D$7:$D$107),  --($E16=$E$7:$E$107), --($F16=$F$7:$F$107), --($G16=$G$7:$G$107),  --($H16=$H$7:$H$107), --($I16=$I$7:$I$107), --($J16=$J$7:$J$107), --($K16=$K$7:$K$107), --('Evidence střelců a nástřel'!$G16 &lt; 'Evidence střelců a nástřel'!$G$7:$G$107)),"")</f>
        <v/>
      </c>
      <c r="M16" s="16" t="str">
        <f>IF($A16&lt;&gt;"",IF(AND(U16=0,Nastavení!$B$5="NE"), 1+SUMPRODUCT(--($A$7:$A$107&lt;&gt;""),--(T$7:$T$107=$T16), --($B16 &lt; $B$7:$B$107)), SUM($C16:$L16)),"")</f>
        <v/>
      </c>
      <c r="N16" s="16" t="str">
        <f>IF($A16&lt;&gt;"", SUMPRODUCT(--($T$7:$T$107=$T16),--($M$7:$M$107=$M16), --('Evidence střelců a nástřel'!$Q16 &lt; 'Evidence střelců a nástřel'!$Q$7:$Q$107)), "")</f>
        <v/>
      </c>
      <c r="O16" s="16" t="str">
        <f t="shared" si="2"/>
        <v/>
      </c>
      <c r="P16" s="16" t="str">
        <f>IF($A16&lt;&gt;"", IF(ISNA(VLOOKUP($T16,Nastavení!$B$10:$D$22,3,FALSE)),$O16,  $O16 + VLOOKUP('Evidence střelců a nástřel'!$C16,Nastavení!$B$10:$D$22,3,FALSE)), "")</f>
        <v/>
      </c>
      <c r="Q16" s="16" t="str">
        <f>IF($A16 &lt;&gt;"", COUNTIF($P$7:$P16, $P16) -1, "")</f>
        <v/>
      </c>
      <c r="R16" s="16" t="str">
        <f t="shared" si="1"/>
        <v/>
      </c>
      <c r="S16" s="16" t="str">
        <f>IF($A16&lt;&gt;"",  SUMPRODUCT(--('Evidence střelců a nástřel'!$A$7:$A$107&lt;&gt;""),--($T$7:$T$107&lt;&gt;"MZ"),--($T$7:$T$107=$T16),--('Evidence střelců a nástřel'!$S$7:$S$107='Evidence střelců a nástřel'!$S16)),"")</f>
        <v/>
      </c>
      <c r="T16" s="16" t="str">
        <f>IF( $A16&lt;&gt;"",IF(Nastavení!$B$4="NE", 'Evidence střelců a nástřel'!$C16,""),"")</f>
        <v/>
      </c>
      <c r="U16" s="16" t="str">
        <f>IF($A16&lt;&gt;"", IF(OR('Evidence střelců a nástřel'!$P16="",Nastavení!$B$5="ANO"),1,0),"")</f>
        <v/>
      </c>
    </row>
    <row r="17" spans="1:21" x14ac:dyDescent="0.25">
      <c r="A17" s="16" t="str">
        <f>'Evidence střelců a nástřel'!$A17</f>
        <v/>
      </c>
      <c r="B17" s="16" t="str">
        <f>IF($A17&lt;&gt;"", SUM('Evidence střelců a nástřel'!$F17:$O17)  +  IF(Nastavení!$B$5 = "NE", 'Evidence střelců a nástřel'!$P17, 0),"")</f>
        <v/>
      </c>
      <c r="C17" s="16" t="str">
        <f t="shared" si="0"/>
        <v/>
      </c>
      <c r="D17" s="16" t="str">
        <f>IF($A17&lt;&gt;"", SUMPRODUCT(--($U$7:$U$107=1), --($T$7:$T$107=$T17), --($C17=$C$7:$C$107), --('Evidence střelců a nástřel'!$O17 &lt; 'Evidence střelců a nástřel'!$O$7:$O$107)), "")</f>
        <v/>
      </c>
      <c r="E17" s="16" t="str">
        <f>IF($A17&lt;&gt;"",SUMPRODUCT(--($U$7:$U$107=1),--($T$7:$T$107=$T17),  --($C17=$C$7:$C$107), --($D17=$D$7:$D$107),--('Evidence střelců a nástřel'!$N17 &lt; 'Evidence střelců a nástřel'!$N$7:$N$107)),"")</f>
        <v/>
      </c>
      <c r="F17" s="16" t="str">
        <f>IF($A17&lt;&gt;"",SUMPRODUCT(--($U$7:$U$107=1),--($T$7:$T$107=$T17), --($C17=$C$7:$C$107), --($D17=$D$7:$D$107),  --($E17=$E$7:$E$107), --('Evidence střelců a nástřel'!$M17 &lt; 'Evidence střelců a nástřel'!$M$7:$M$107)),"")</f>
        <v/>
      </c>
      <c r="G17" s="16" t="str">
        <f>IF($A17&lt;&gt;"",SUMPRODUCT(--($U$7:$U$107=1),--($T$7:$T$107=$T17), --($C17=$C$7:$C$107), --($D17=$D$7:$D$107),  --($E17=$E$7:$E$107),--($F17=$F$7:$F$107), --('Evidence střelců a nástřel'!$L17 &lt; 'Evidence střelců a nástřel'!$L$7:$L$107)),"")</f>
        <v/>
      </c>
      <c r="H17" s="16" t="str">
        <f>IF($A17&lt;&gt;"",SUMPRODUCT(--($U$7:$U$107=1),--($T$7:$T$107=$T17), --($C17=$C$7:$C$107), --($D17=$D$7:$D$107),  --($E17=$E$7:$E$107), --($F17=$F$7:$F$107), --($G17=$G$7:$G$107), --('Evidence střelců a nástřel'!$K17 &lt; 'Evidence střelců a nástřel'!$K$7:$K$107)),"")</f>
        <v/>
      </c>
      <c r="I17" s="16" t="str">
        <f>IF($A17&lt;&gt;"",SUMPRODUCT(--($U$7:$U$107=1),--($T$7:$T$107=$T17),  --($C17=$C$7:$C$107), --($D17=$D$7:$D$107),  --($E17=$E$7:$E$107), --($F17=$F$7:$F$107), --($G17=$G$7:$G$107),  --($H17=$H$7:$H$107), --('Evidence střelců a nástřel'!$J17 &lt; 'Evidence střelců a nástřel'!$J$7:$J$107)),"")</f>
        <v/>
      </c>
      <c r="J17" s="16" t="str">
        <f>IF($A17&lt;&gt;"",SUMPRODUCT(--($U$7:$U$107=1),--($T$7:$T$107=$T17),   --($C17=$C$7:$C$107), --($D17=$D$7:$D$107),  --($E17=$E$7:$E$107), --($F17=$F$7:$F$107), --($G17=$G$7:$G$107),  --($H17=$H$7:$H$107), --($I17=$I$7:$I$107), --('Evidence střelců a nástřel'!$I17 &lt; 'Evidence střelců a nástřel'!$I$7:$I$107)),"")</f>
        <v/>
      </c>
      <c r="K17" s="16" t="str">
        <f>IF($A17&lt;&gt;"",SUMPRODUCT(--($U$7:$U$107=1),--($T$7:$T$107=$T17),  --($C17=$C$7:$C$107), --($D17=$D$7:$D$107),  --($E17=$E$7:$E$107), --($F17=$F$7:$F$107), --($G17=$G$7:$G$107),  --($H17=$H$7:$H$107), --($I17=$I$7:$I$107), --($J17=$J$7:$J$107), --('Evidence střelců a nástřel'!$H17 &lt; 'Evidence střelců a nástřel'!$H$7:$H$107)),"")</f>
        <v/>
      </c>
      <c r="L17" s="16" t="str">
        <f>IF($A17&lt;&gt;"",SUMPRODUCT(--($U$7:$U$107=1),--($T$7:$T$107=$T17),   --($C17=$C$7:$C$107), --($D17=$D$7:$D$107),  --($E17=$E$7:$E$107), --($F17=$F$7:$F$107), --($G17=$G$7:$G$107),  --($H17=$H$7:$H$107), --($I17=$I$7:$I$107), --($J17=$J$7:$J$107), --($K17=$K$7:$K$107), --('Evidence střelců a nástřel'!$G17 &lt; 'Evidence střelců a nástřel'!$G$7:$G$107)),"")</f>
        <v/>
      </c>
      <c r="M17" s="16" t="str">
        <f>IF($A17&lt;&gt;"",IF(AND(U17=0,Nastavení!$B$5="NE"), 1+SUMPRODUCT(--($A$7:$A$107&lt;&gt;""),--(T$7:$T$107=$T17), --($B17 &lt; $B$7:$B$107)), SUM($C17:$L17)),"")</f>
        <v/>
      </c>
      <c r="N17" s="16" t="str">
        <f>IF($A17&lt;&gt;"", SUMPRODUCT(--($T$7:$T$107=$T17),--($M$7:$M$107=$M17), --('Evidence střelců a nástřel'!$Q17 &lt; 'Evidence střelců a nástřel'!$Q$7:$Q$107)), "")</f>
        <v/>
      </c>
      <c r="O17" s="16" t="str">
        <f t="shared" si="2"/>
        <v/>
      </c>
      <c r="P17" s="16" t="str">
        <f>IF($A17&lt;&gt;"", IF(ISNA(VLOOKUP($T17,Nastavení!$B$10:$D$22,3,FALSE)),$O17,  $O17 + VLOOKUP('Evidence střelců a nástřel'!$C17,Nastavení!$B$10:$D$22,3,FALSE)), "")</f>
        <v/>
      </c>
      <c r="Q17" s="16" t="str">
        <f>IF($A17 &lt;&gt;"", COUNTIF($P$7:$P17, $P17) -1, "")</f>
        <v/>
      </c>
      <c r="R17" s="16" t="str">
        <f t="shared" si="1"/>
        <v/>
      </c>
      <c r="S17" s="16" t="str">
        <f>IF($A17&lt;&gt;"",  SUMPRODUCT(--('Evidence střelců a nástřel'!$A$7:$A$107&lt;&gt;""),--($T$7:$T$107&lt;&gt;"MZ"),--($T$7:$T$107=$T17),--('Evidence střelců a nástřel'!$S$7:$S$107='Evidence střelců a nástřel'!$S17)),"")</f>
        <v/>
      </c>
      <c r="T17" s="16" t="str">
        <f>IF( $A17&lt;&gt;"",IF(Nastavení!$B$4="NE", 'Evidence střelců a nástřel'!$C17,""),"")</f>
        <v/>
      </c>
      <c r="U17" s="16" t="str">
        <f>IF($A17&lt;&gt;"", IF(OR('Evidence střelců a nástřel'!$P17="",Nastavení!$B$5="ANO"),1,0),"")</f>
        <v/>
      </c>
    </row>
    <row r="18" spans="1:21" x14ac:dyDescent="0.25">
      <c r="A18" s="16" t="str">
        <f>'Evidence střelců a nástřel'!$A18</f>
        <v/>
      </c>
      <c r="B18" s="16" t="str">
        <f>IF($A18&lt;&gt;"", SUM('Evidence střelců a nástřel'!$F18:$O18)  +  IF(Nastavení!$B$5 = "NE", 'Evidence střelců a nástřel'!$P18, 0),"")</f>
        <v/>
      </c>
      <c r="C18" s="16" t="str">
        <f t="shared" si="0"/>
        <v/>
      </c>
      <c r="D18" s="16" t="str">
        <f>IF($A18&lt;&gt;"", SUMPRODUCT(--($U$7:$U$107=1), --($T$7:$T$107=$T18), --($C18=$C$7:$C$107), --('Evidence střelců a nástřel'!$O18 &lt; 'Evidence střelců a nástřel'!$O$7:$O$107)), "")</f>
        <v/>
      </c>
      <c r="E18" s="16" t="str">
        <f>IF($A18&lt;&gt;"",SUMPRODUCT(--($U$7:$U$107=1),--($T$7:$T$107=$T18),  --($C18=$C$7:$C$107), --($D18=$D$7:$D$107),--('Evidence střelců a nástřel'!$N18 &lt; 'Evidence střelců a nástřel'!$N$7:$N$107)),"")</f>
        <v/>
      </c>
      <c r="F18" s="16" t="str">
        <f>IF($A18&lt;&gt;"",SUMPRODUCT(--($U$7:$U$107=1),--($T$7:$T$107=$T18), --($C18=$C$7:$C$107), --($D18=$D$7:$D$107),  --($E18=$E$7:$E$107), --('Evidence střelců a nástřel'!$M18 &lt; 'Evidence střelců a nástřel'!$M$7:$M$107)),"")</f>
        <v/>
      </c>
      <c r="G18" s="16" t="str">
        <f>IF($A18&lt;&gt;"",SUMPRODUCT(--($U$7:$U$107=1),--($T$7:$T$107=$T18), --($C18=$C$7:$C$107), --($D18=$D$7:$D$107),  --($E18=$E$7:$E$107),--($F18=$F$7:$F$107), --('Evidence střelců a nástřel'!$L18 &lt; 'Evidence střelců a nástřel'!$L$7:$L$107)),"")</f>
        <v/>
      </c>
      <c r="H18" s="16" t="str">
        <f>IF($A18&lt;&gt;"",SUMPRODUCT(--($U$7:$U$107=1),--($T$7:$T$107=$T18), --($C18=$C$7:$C$107), --($D18=$D$7:$D$107),  --($E18=$E$7:$E$107), --($F18=$F$7:$F$107), --($G18=$G$7:$G$107), --('Evidence střelců a nástřel'!$K18 &lt; 'Evidence střelců a nástřel'!$K$7:$K$107)),"")</f>
        <v/>
      </c>
      <c r="I18" s="16" t="str">
        <f>IF($A18&lt;&gt;"",SUMPRODUCT(--($U$7:$U$107=1),--($T$7:$T$107=$T18),  --($C18=$C$7:$C$107), --($D18=$D$7:$D$107),  --($E18=$E$7:$E$107), --($F18=$F$7:$F$107), --($G18=$G$7:$G$107),  --($H18=$H$7:$H$107), --('Evidence střelců a nástřel'!$J18 &lt; 'Evidence střelců a nástřel'!$J$7:$J$107)),"")</f>
        <v/>
      </c>
      <c r="J18" s="16" t="str">
        <f>IF($A18&lt;&gt;"",SUMPRODUCT(--($U$7:$U$107=1),--($T$7:$T$107=$T18),   --($C18=$C$7:$C$107), --($D18=$D$7:$D$107),  --($E18=$E$7:$E$107), --($F18=$F$7:$F$107), --($G18=$G$7:$G$107),  --($H18=$H$7:$H$107), --($I18=$I$7:$I$107), --('Evidence střelců a nástřel'!$I18 &lt; 'Evidence střelců a nástřel'!$I$7:$I$107)),"")</f>
        <v/>
      </c>
      <c r="K18" s="16" t="str">
        <f>IF($A18&lt;&gt;"",SUMPRODUCT(--($U$7:$U$107=1),--($T$7:$T$107=$T18),  --($C18=$C$7:$C$107), --($D18=$D$7:$D$107),  --($E18=$E$7:$E$107), --($F18=$F$7:$F$107), --($G18=$G$7:$G$107),  --($H18=$H$7:$H$107), --($I18=$I$7:$I$107), --($J18=$J$7:$J$107), --('Evidence střelců a nástřel'!$H18 &lt; 'Evidence střelců a nástřel'!$H$7:$H$107)),"")</f>
        <v/>
      </c>
      <c r="L18" s="16" t="str">
        <f>IF($A18&lt;&gt;"",SUMPRODUCT(--($U$7:$U$107=1),--($T$7:$T$107=$T18),   --($C18=$C$7:$C$107), --($D18=$D$7:$D$107),  --($E18=$E$7:$E$107), --($F18=$F$7:$F$107), --($G18=$G$7:$G$107),  --($H18=$H$7:$H$107), --($I18=$I$7:$I$107), --($J18=$J$7:$J$107), --($K18=$K$7:$K$107), --('Evidence střelců a nástřel'!$G18 &lt; 'Evidence střelců a nástřel'!$G$7:$G$107)),"")</f>
        <v/>
      </c>
      <c r="M18" s="16" t="str">
        <f>IF($A18&lt;&gt;"",IF(AND(U18=0,Nastavení!$B$5="NE"), 1+SUMPRODUCT(--($A$7:$A$107&lt;&gt;""),--(T$7:$T$107=$T18), --($B18 &lt; $B$7:$B$107)), SUM($C18:$L18)),"")</f>
        <v/>
      </c>
      <c r="N18" s="16" t="str">
        <f>IF($A18&lt;&gt;"", SUMPRODUCT(--($T$7:$T$107=$T18),--($M$7:$M$107=$M18), --('Evidence střelců a nástřel'!$Q18 &lt; 'Evidence střelců a nástřel'!$Q$7:$Q$107)), "")</f>
        <v/>
      </c>
      <c r="O18" s="16" t="str">
        <f t="shared" si="2"/>
        <v/>
      </c>
      <c r="P18" s="16" t="str">
        <f>IF($A18&lt;&gt;"", IF(ISNA(VLOOKUP($T18,Nastavení!$B$10:$D$22,3,FALSE)),$O18,  $O18 + VLOOKUP('Evidence střelců a nástřel'!$C18,Nastavení!$B$10:$D$22,3,FALSE)), "")</f>
        <v/>
      </c>
      <c r="Q18" s="16" t="str">
        <f>IF($A18 &lt;&gt;"", COUNTIF($P$7:$P18, $P18) -1, "")</f>
        <v/>
      </c>
      <c r="R18" s="16" t="str">
        <f t="shared" si="1"/>
        <v/>
      </c>
      <c r="S18" s="16" t="str">
        <f>IF($A18&lt;&gt;"",  SUMPRODUCT(--('Evidence střelců a nástřel'!$A$7:$A$107&lt;&gt;""),--($T$7:$T$107&lt;&gt;"MZ"),--($T$7:$T$107=$T18),--('Evidence střelců a nástřel'!$S$7:$S$107='Evidence střelců a nástřel'!$S18)),"")</f>
        <v/>
      </c>
      <c r="T18" s="16" t="str">
        <f>IF( $A18&lt;&gt;"",IF(Nastavení!$B$4="NE", 'Evidence střelců a nástřel'!$C18,""),"")</f>
        <v/>
      </c>
      <c r="U18" s="16" t="str">
        <f>IF($A18&lt;&gt;"", IF(OR('Evidence střelců a nástřel'!$P18="",Nastavení!$B$5="ANO"),1,0),"")</f>
        <v/>
      </c>
    </row>
    <row r="19" spans="1:21" x14ac:dyDescent="0.25">
      <c r="A19" s="16" t="str">
        <f>'Evidence střelců a nástřel'!$A19</f>
        <v/>
      </c>
      <c r="B19" s="16" t="str">
        <f>IF($A19&lt;&gt;"", SUM('Evidence střelců a nástřel'!$F19:$O19)  +  IF(Nastavení!$B$5 = "NE", 'Evidence střelců a nástřel'!$P19, 0),"")</f>
        <v/>
      </c>
      <c r="C19" s="16" t="str">
        <f t="shared" si="0"/>
        <v/>
      </c>
      <c r="D19" s="16" t="str">
        <f>IF($A19&lt;&gt;"", SUMPRODUCT(--($U$7:$U$107=1), --($T$7:$T$107=$T19), --($C19=$C$7:$C$107), --('Evidence střelců a nástřel'!$O19 &lt; 'Evidence střelců a nástřel'!$O$7:$O$107)), "")</f>
        <v/>
      </c>
      <c r="E19" s="16" t="str">
        <f>IF($A19&lt;&gt;"",SUMPRODUCT(--($U$7:$U$107=1),--($T$7:$T$107=$T19),  --($C19=$C$7:$C$107), --($D19=$D$7:$D$107),--('Evidence střelců a nástřel'!$N19 &lt; 'Evidence střelců a nástřel'!$N$7:$N$107)),"")</f>
        <v/>
      </c>
      <c r="F19" s="16" t="str">
        <f>IF($A19&lt;&gt;"",SUMPRODUCT(--($U$7:$U$107=1),--($T$7:$T$107=$T19), --($C19=$C$7:$C$107), --($D19=$D$7:$D$107),  --($E19=$E$7:$E$107), --('Evidence střelců a nástřel'!$M19 &lt; 'Evidence střelců a nástřel'!$M$7:$M$107)),"")</f>
        <v/>
      </c>
      <c r="G19" s="16" t="str">
        <f>IF($A19&lt;&gt;"",SUMPRODUCT(--($U$7:$U$107=1),--($T$7:$T$107=$T19), --($C19=$C$7:$C$107), --($D19=$D$7:$D$107),  --($E19=$E$7:$E$107),--($F19=$F$7:$F$107), --('Evidence střelců a nástřel'!$L19 &lt; 'Evidence střelců a nástřel'!$L$7:$L$107)),"")</f>
        <v/>
      </c>
      <c r="H19" s="16" t="str">
        <f>IF($A19&lt;&gt;"",SUMPRODUCT(--($U$7:$U$107=1),--($T$7:$T$107=$T19), --($C19=$C$7:$C$107), --($D19=$D$7:$D$107),  --($E19=$E$7:$E$107), --($F19=$F$7:$F$107), --($G19=$G$7:$G$107), --('Evidence střelců a nástřel'!$K19 &lt; 'Evidence střelců a nástřel'!$K$7:$K$107)),"")</f>
        <v/>
      </c>
      <c r="I19" s="16" t="str">
        <f>IF($A19&lt;&gt;"",SUMPRODUCT(--($U$7:$U$107=1),--($T$7:$T$107=$T19),  --($C19=$C$7:$C$107), --($D19=$D$7:$D$107),  --($E19=$E$7:$E$107), --($F19=$F$7:$F$107), --($G19=$G$7:$G$107),  --($H19=$H$7:$H$107), --('Evidence střelců a nástřel'!$J19 &lt; 'Evidence střelců a nástřel'!$J$7:$J$107)),"")</f>
        <v/>
      </c>
      <c r="J19" s="16" t="str">
        <f>IF($A19&lt;&gt;"",SUMPRODUCT(--($U$7:$U$107=1),--($T$7:$T$107=$T19),   --($C19=$C$7:$C$107), --($D19=$D$7:$D$107),  --($E19=$E$7:$E$107), --($F19=$F$7:$F$107), --($G19=$G$7:$G$107),  --($H19=$H$7:$H$107), --($I19=$I$7:$I$107), --('Evidence střelců a nástřel'!$I19 &lt; 'Evidence střelců a nástřel'!$I$7:$I$107)),"")</f>
        <v/>
      </c>
      <c r="K19" s="16" t="str">
        <f>IF($A19&lt;&gt;"",SUMPRODUCT(--($U$7:$U$107=1),--($T$7:$T$107=$T19),  --($C19=$C$7:$C$107), --($D19=$D$7:$D$107),  --($E19=$E$7:$E$107), --($F19=$F$7:$F$107), --($G19=$G$7:$G$107),  --($H19=$H$7:$H$107), --($I19=$I$7:$I$107), --($J19=$J$7:$J$107), --('Evidence střelců a nástřel'!$H19 &lt; 'Evidence střelců a nástřel'!$H$7:$H$107)),"")</f>
        <v/>
      </c>
      <c r="L19" s="16" t="str">
        <f>IF($A19&lt;&gt;"",SUMPRODUCT(--($U$7:$U$107=1),--($T$7:$T$107=$T19),   --($C19=$C$7:$C$107), --($D19=$D$7:$D$107),  --($E19=$E$7:$E$107), --($F19=$F$7:$F$107), --($G19=$G$7:$G$107),  --($H19=$H$7:$H$107), --($I19=$I$7:$I$107), --($J19=$J$7:$J$107), --($K19=$K$7:$K$107), --('Evidence střelců a nástřel'!$G19 &lt; 'Evidence střelců a nástřel'!$G$7:$G$107)),"")</f>
        <v/>
      </c>
      <c r="M19" s="16" t="str">
        <f>IF($A19&lt;&gt;"",IF(AND(U19=0,Nastavení!$B$5="NE"), 1+SUMPRODUCT(--($A$7:$A$107&lt;&gt;""),--(T$7:$T$107=$T19), --($B19 &lt; $B$7:$B$107)), SUM($C19:$L19)),"")</f>
        <v/>
      </c>
      <c r="N19" s="16" t="str">
        <f>IF($A19&lt;&gt;"", SUMPRODUCT(--($T$7:$T$107=$T19),--($M$7:$M$107=$M19), --('Evidence střelců a nástřel'!$Q19 &lt; 'Evidence střelců a nástřel'!$Q$7:$Q$107)), "")</f>
        <v/>
      </c>
      <c r="O19" s="16" t="str">
        <f t="shared" si="2"/>
        <v/>
      </c>
      <c r="P19" s="16" t="str">
        <f>IF($A19&lt;&gt;"", IF(ISNA(VLOOKUP($T19,Nastavení!$B$10:$D$22,3,FALSE)),$O19,  $O19 + VLOOKUP('Evidence střelců a nástřel'!$C19,Nastavení!$B$10:$D$22,3,FALSE)), "")</f>
        <v/>
      </c>
      <c r="Q19" s="16" t="str">
        <f>IF($A19 &lt;&gt;"", COUNTIF($P$7:$P19, $P19) -1, "")</f>
        <v/>
      </c>
      <c r="R19" s="16" t="str">
        <f t="shared" si="1"/>
        <v/>
      </c>
      <c r="S19" s="16" t="str">
        <f>IF($A19&lt;&gt;"",  SUMPRODUCT(--('Evidence střelců a nástřel'!$A$7:$A$107&lt;&gt;""),--($T$7:$T$107&lt;&gt;"MZ"),--($T$7:$T$107=$T19),--('Evidence střelců a nástřel'!$S$7:$S$107='Evidence střelců a nástřel'!$S19)),"")</f>
        <v/>
      </c>
      <c r="T19" s="16" t="str">
        <f>IF( $A19&lt;&gt;"",IF(Nastavení!$B$4="NE", 'Evidence střelců a nástřel'!$C19,""),"")</f>
        <v/>
      </c>
      <c r="U19" s="16" t="str">
        <f>IF($A19&lt;&gt;"", IF(OR('Evidence střelců a nástřel'!$P19="",Nastavení!$B$5="ANO"),1,0),"")</f>
        <v/>
      </c>
    </row>
    <row r="20" spans="1:21" x14ac:dyDescent="0.25">
      <c r="A20" s="16" t="str">
        <f>'Evidence střelců a nástřel'!$A20</f>
        <v/>
      </c>
      <c r="B20" s="16" t="str">
        <f>IF($A20&lt;&gt;"", SUM('Evidence střelců a nástřel'!$F20:$O20)  +  IF(Nastavení!$B$5 = "NE", 'Evidence střelců a nástřel'!$P20, 0),"")</f>
        <v/>
      </c>
      <c r="C20" s="16" t="str">
        <f t="shared" si="0"/>
        <v/>
      </c>
      <c r="D20" s="16" t="str">
        <f>IF($A20&lt;&gt;"", SUMPRODUCT(--($U$7:$U$107=1), --($T$7:$T$107=$T20), --($C20=$C$7:$C$107), --('Evidence střelců a nástřel'!$O20 &lt; 'Evidence střelců a nástřel'!$O$7:$O$107)), "")</f>
        <v/>
      </c>
      <c r="E20" s="16" t="str">
        <f>IF($A20&lt;&gt;"",SUMPRODUCT(--($U$7:$U$107=1),--($T$7:$T$107=$T20),  --($C20=$C$7:$C$107), --($D20=$D$7:$D$107),--('Evidence střelců a nástřel'!$N20 &lt; 'Evidence střelců a nástřel'!$N$7:$N$107)),"")</f>
        <v/>
      </c>
      <c r="F20" s="16" t="str">
        <f>IF($A20&lt;&gt;"",SUMPRODUCT(--($U$7:$U$107=1),--($T$7:$T$107=$T20), --($C20=$C$7:$C$107), --($D20=$D$7:$D$107),  --($E20=$E$7:$E$107), --('Evidence střelců a nástřel'!$M20 &lt; 'Evidence střelců a nástřel'!$M$7:$M$107)),"")</f>
        <v/>
      </c>
      <c r="G20" s="16" t="str">
        <f>IF($A20&lt;&gt;"",SUMPRODUCT(--($U$7:$U$107=1),--($T$7:$T$107=$T20), --($C20=$C$7:$C$107), --($D20=$D$7:$D$107),  --($E20=$E$7:$E$107),--($F20=$F$7:$F$107), --('Evidence střelců a nástřel'!$L20 &lt; 'Evidence střelců a nástřel'!$L$7:$L$107)),"")</f>
        <v/>
      </c>
      <c r="H20" s="16" t="str">
        <f>IF($A20&lt;&gt;"",SUMPRODUCT(--($U$7:$U$107=1),--($T$7:$T$107=$T20), --($C20=$C$7:$C$107), --($D20=$D$7:$D$107),  --($E20=$E$7:$E$107), --($F20=$F$7:$F$107), --($G20=$G$7:$G$107), --('Evidence střelců a nástřel'!$K20 &lt; 'Evidence střelců a nástřel'!$K$7:$K$107)),"")</f>
        <v/>
      </c>
      <c r="I20" s="16" t="str">
        <f>IF($A20&lt;&gt;"",SUMPRODUCT(--($U$7:$U$107=1),--($T$7:$T$107=$T20),  --($C20=$C$7:$C$107), --($D20=$D$7:$D$107),  --($E20=$E$7:$E$107), --($F20=$F$7:$F$107), --($G20=$G$7:$G$107),  --($H20=$H$7:$H$107), --('Evidence střelců a nástřel'!$J20 &lt; 'Evidence střelců a nástřel'!$J$7:$J$107)),"")</f>
        <v/>
      </c>
      <c r="J20" s="16" t="str">
        <f>IF($A20&lt;&gt;"",SUMPRODUCT(--($U$7:$U$107=1),--($T$7:$T$107=$T20),   --($C20=$C$7:$C$107), --($D20=$D$7:$D$107),  --($E20=$E$7:$E$107), --($F20=$F$7:$F$107), --($G20=$G$7:$G$107),  --($H20=$H$7:$H$107), --($I20=$I$7:$I$107), --('Evidence střelců a nástřel'!$I20 &lt; 'Evidence střelců a nástřel'!$I$7:$I$107)),"")</f>
        <v/>
      </c>
      <c r="K20" s="16" t="str">
        <f>IF($A20&lt;&gt;"",SUMPRODUCT(--($U$7:$U$107=1),--($T$7:$T$107=$T20),  --($C20=$C$7:$C$107), --($D20=$D$7:$D$107),  --($E20=$E$7:$E$107), --($F20=$F$7:$F$107), --($G20=$G$7:$G$107),  --($H20=$H$7:$H$107), --($I20=$I$7:$I$107), --($J20=$J$7:$J$107), --('Evidence střelců a nástřel'!$H20 &lt; 'Evidence střelců a nástřel'!$H$7:$H$107)),"")</f>
        <v/>
      </c>
      <c r="L20" s="16" t="str">
        <f>IF($A20&lt;&gt;"",SUMPRODUCT(--($U$7:$U$107=1),--($T$7:$T$107=$T20),   --($C20=$C$7:$C$107), --($D20=$D$7:$D$107),  --($E20=$E$7:$E$107), --($F20=$F$7:$F$107), --($G20=$G$7:$G$107),  --($H20=$H$7:$H$107), --($I20=$I$7:$I$107), --($J20=$J$7:$J$107), --($K20=$K$7:$K$107), --('Evidence střelců a nástřel'!$G20 &lt; 'Evidence střelců a nástřel'!$G$7:$G$107)),"")</f>
        <v/>
      </c>
      <c r="M20" s="16" t="str">
        <f>IF($A20&lt;&gt;"",IF(AND(U20=0,Nastavení!$B$5="NE"), 1+SUMPRODUCT(--($A$7:$A$107&lt;&gt;""),--(T$7:$T$107=$T20), --($B20 &lt; $B$7:$B$107)), SUM($C20:$L20)),"")</f>
        <v/>
      </c>
      <c r="N20" s="16" t="str">
        <f>IF($A20&lt;&gt;"", SUMPRODUCT(--($T$7:$T$107=$T20),--($M$7:$M$107=$M20), --('Evidence střelců a nástřel'!$Q20 &lt; 'Evidence střelců a nástřel'!$Q$7:$Q$107)), "")</f>
        <v/>
      </c>
      <c r="O20" s="16" t="str">
        <f t="shared" si="2"/>
        <v/>
      </c>
      <c r="P20" s="16" t="str">
        <f>IF($A20&lt;&gt;"", IF(ISNA(VLOOKUP($T20,Nastavení!$B$10:$D$22,3,FALSE)),$O20,  $O20 + VLOOKUP('Evidence střelců a nástřel'!$C20,Nastavení!$B$10:$D$22,3,FALSE)), "")</f>
        <v/>
      </c>
      <c r="Q20" s="16" t="str">
        <f>IF($A20 &lt;&gt;"", COUNTIF($P$7:$P20, $P20) -1, "")</f>
        <v/>
      </c>
      <c r="R20" s="16" t="str">
        <f t="shared" si="1"/>
        <v/>
      </c>
      <c r="S20" s="16" t="str">
        <f>IF($A20&lt;&gt;"",  SUMPRODUCT(--('Evidence střelců a nástřel'!$A$7:$A$107&lt;&gt;""),--($T$7:$T$107&lt;&gt;"MZ"),--($T$7:$T$107=$T20),--('Evidence střelců a nástřel'!$S$7:$S$107='Evidence střelců a nástřel'!$S20)),"")</f>
        <v/>
      </c>
      <c r="T20" s="16" t="str">
        <f>IF( $A20&lt;&gt;"",IF(Nastavení!$B$4="NE", 'Evidence střelců a nástřel'!$C20,""),"")</f>
        <v/>
      </c>
      <c r="U20" s="16" t="str">
        <f>IF($A20&lt;&gt;"", IF(OR('Evidence střelců a nástřel'!$P20="",Nastavení!$B$5="ANO"),1,0),"")</f>
        <v/>
      </c>
    </row>
    <row r="21" spans="1:21" x14ac:dyDescent="0.25">
      <c r="A21" s="16" t="str">
        <f>'Evidence střelců a nástřel'!$A21</f>
        <v/>
      </c>
      <c r="B21" s="16" t="str">
        <f>IF($A21&lt;&gt;"", SUM('Evidence střelců a nástřel'!$F21:$O21)  +  IF(Nastavení!$B$5 = "NE", 'Evidence střelců a nástřel'!$P21, 0),"")</f>
        <v/>
      </c>
      <c r="C21" s="16" t="str">
        <f t="shared" si="0"/>
        <v/>
      </c>
      <c r="D21" s="16" t="str">
        <f>IF($A21&lt;&gt;"", SUMPRODUCT(--($U$7:$U$107=1), --($T$7:$T$107=$T21), --($C21=$C$7:$C$107), --('Evidence střelců a nástřel'!$O21 &lt; 'Evidence střelců a nástřel'!$O$7:$O$107)), "")</f>
        <v/>
      </c>
      <c r="E21" s="16" t="str">
        <f>IF($A21&lt;&gt;"",SUMPRODUCT(--($U$7:$U$107=1),--($T$7:$T$107=$T21),  --($C21=$C$7:$C$107), --($D21=$D$7:$D$107),--('Evidence střelců a nástřel'!$N21 &lt; 'Evidence střelců a nástřel'!$N$7:$N$107)),"")</f>
        <v/>
      </c>
      <c r="F21" s="16" t="str">
        <f>IF($A21&lt;&gt;"",SUMPRODUCT(--($U$7:$U$107=1),--($T$7:$T$107=$T21), --($C21=$C$7:$C$107), --($D21=$D$7:$D$107),  --($E21=$E$7:$E$107), --('Evidence střelců a nástřel'!$M21 &lt; 'Evidence střelců a nástřel'!$M$7:$M$107)),"")</f>
        <v/>
      </c>
      <c r="G21" s="16" t="str">
        <f>IF($A21&lt;&gt;"",SUMPRODUCT(--($U$7:$U$107=1),--($T$7:$T$107=$T21), --($C21=$C$7:$C$107), --($D21=$D$7:$D$107),  --($E21=$E$7:$E$107),--($F21=$F$7:$F$107), --('Evidence střelců a nástřel'!$L21 &lt; 'Evidence střelců a nástřel'!$L$7:$L$107)),"")</f>
        <v/>
      </c>
      <c r="H21" s="16" t="str">
        <f>IF($A21&lt;&gt;"",SUMPRODUCT(--($U$7:$U$107=1),--($T$7:$T$107=$T21), --($C21=$C$7:$C$107), --($D21=$D$7:$D$107),  --($E21=$E$7:$E$107), --($F21=$F$7:$F$107), --($G21=$G$7:$G$107), --('Evidence střelců a nástřel'!$K21 &lt; 'Evidence střelců a nástřel'!$K$7:$K$107)),"")</f>
        <v/>
      </c>
      <c r="I21" s="16" t="str">
        <f>IF($A21&lt;&gt;"",SUMPRODUCT(--($U$7:$U$107=1),--($T$7:$T$107=$T21),  --($C21=$C$7:$C$107), --($D21=$D$7:$D$107),  --($E21=$E$7:$E$107), --($F21=$F$7:$F$107), --($G21=$G$7:$G$107),  --($H21=$H$7:$H$107), --('Evidence střelců a nástřel'!$J21 &lt; 'Evidence střelců a nástřel'!$J$7:$J$107)),"")</f>
        <v/>
      </c>
      <c r="J21" s="16" t="str">
        <f>IF($A21&lt;&gt;"",SUMPRODUCT(--($U$7:$U$107=1),--($T$7:$T$107=$T21),   --($C21=$C$7:$C$107), --($D21=$D$7:$D$107),  --($E21=$E$7:$E$107), --($F21=$F$7:$F$107), --($G21=$G$7:$G$107),  --($H21=$H$7:$H$107), --($I21=$I$7:$I$107), --('Evidence střelců a nástřel'!$I21 &lt; 'Evidence střelců a nástřel'!$I$7:$I$107)),"")</f>
        <v/>
      </c>
      <c r="K21" s="16" t="str">
        <f>IF($A21&lt;&gt;"",SUMPRODUCT(--($U$7:$U$107=1),--($T$7:$T$107=$T21),  --($C21=$C$7:$C$107), --($D21=$D$7:$D$107),  --($E21=$E$7:$E$107), --($F21=$F$7:$F$107), --($G21=$G$7:$G$107),  --($H21=$H$7:$H$107), --($I21=$I$7:$I$107), --($J21=$J$7:$J$107), --('Evidence střelců a nástřel'!$H21 &lt; 'Evidence střelců a nástřel'!$H$7:$H$107)),"")</f>
        <v/>
      </c>
      <c r="L21" s="16" t="str">
        <f>IF($A21&lt;&gt;"",SUMPRODUCT(--($U$7:$U$107=1),--($T$7:$T$107=$T21),   --($C21=$C$7:$C$107), --($D21=$D$7:$D$107),  --($E21=$E$7:$E$107), --($F21=$F$7:$F$107), --($G21=$G$7:$G$107),  --($H21=$H$7:$H$107), --($I21=$I$7:$I$107), --($J21=$J$7:$J$107), --($K21=$K$7:$K$107), --('Evidence střelců a nástřel'!$G21 &lt; 'Evidence střelců a nástřel'!$G$7:$G$107)),"")</f>
        <v/>
      </c>
      <c r="M21" s="16" t="str">
        <f>IF($A21&lt;&gt;"",IF(AND(U21=0,Nastavení!$B$5="NE"), 1+SUMPRODUCT(--($A$7:$A$107&lt;&gt;""),--(T$7:$T$107=$T21), --($B21 &lt; $B$7:$B$107)), SUM($C21:$L21)),"")</f>
        <v/>
      </c>
      <c r="N21" s="16" t="str">
        <f>IF($A21&lt;&gt;"", SUMPRODUCT(--($T$7:$T$107=$T21),--($M$7:$M$107=$M21), --('Evidence střelců a nástřel'!$Q21 &lt; 'Evidence střelců a nástřel'!$Q$7:$Q$107)), "")</f>
        <v/>
      </c>
      <c r="O21" s="16" t="str">
        <f t="shared" si="2"/>
        <v/>
      </c>
      <c r="P21" s="16" t="str">
        <f>IF($A21&lt;&gt;"", IF(ISNA(VLOOKUP($T21,Nastavení!$B$10:$D$22,3,FALSE)),$O21,  $O21 + VLOOKUP('Evidence střelců a nástřel'!$C21,Nastavení!$B$10:$D$22,3,FALSE)), "")</f>
        <v/>
      </c>
      <c r="Q21" s="16" t="str">
        <f>IF($A21 &lt;&gt;"", COUNTIF($P$7:$P21, $P21) -1, "")</f>
        <v/>
      </c>
      <c r="R21" s="16" t="str">
        <f t="shared" si="1"/>
        <v/>
      </c>
      <c r="S21" s="16" t="str">
        <f>IF($A21&lt;&gt;"",  SUMPRODUCT(--('Evidence střelců a nástřel'!$A$7:$A$107&lt;&gt;""),--($T$7:$T$107&lt;&gt;"MZ"),--($T$7:$T$107=$T21),--('Evidence střelců a nástřel'!$S$7:$S$107='Evidence střelců a nástřel'!$S21)),"")</f>
        <v/>
      </c>
      <c r="T21" s="16" t="str">
        <f>IF( $A21&lt;&gt;"",IF(Nastavení!$B$4="NE", 'Evidence střelců a nástřel'!$C21,""),"")</f>
        <v/>
      </c>
      <c r="U21" s="16" t="str">
        <f>IF($A21&lt;&gt;"", IF(OR('Evidence střelců a nástřel'!$P21="",Nastavení!$B$5="ANO"),1,0),"")</f>
        <v/>
      </c>
    </row>
    <row r="22" spans="1:21" x14ac:dyDescent="0.25">
      <c r="A22" s="16" t="str">
        <f>'Evidence střelců a nástřel'!$A22</f>
        <v/>
      </c>
      <c r="B22" s="16" t="str">
        <f>IF($A22&lt;&gt;"", SUM('Evidence střelců a nástřel'!$F22:$O22)  +  IF(Nastavení!$B$5 = "NE", 'Evidence střelců a nástřel'!$P22, 0),"")</f>
        <v/>
      </c>
      <c r="C22" s="16" t="str">
        <f t="shared" si="0"/>
        <v/>
      </c>
      <c r="D22" s="16" t="str">
        <f>IF($A22&lt;&gt;"", SUMPRODUCT(--($U$7:$U$107=1), --($T$7:$T$107=$T22), --($C22=$C$7:$C$107), --('Evidence střelců a nástřel'!$O22 &lt; 'Evidence střelců a nástřel'!$O$7:$O$107)), "")</f>
        <v/>
      </c>
      <c r="E22" s="16" t="str">
        <f>IF($A22&lt;&gt;"",SUMPRODUCT(--($U$7:$U$107=1),--($T$7:$T$107=$T22),  --($C22=$C$7:$C$107), --($D22=$D$7:$D$107),--('Evidence střelců a nástřel'!$N22 &lt; 'Evidence střelců a nástřel'!$N$7:$N$107)),"")</f>
        <v/>
      </c>
      <c r="F22" s="16" t="str">
        <f>IF($A22&lt;&gt;"",SUMPRODUCT(--($U$7:$U$107=1),--($T$7:$T$107=$T22), --($C22=$C$7:$C$107), --($D22=$D$7:$D$107),  --($E22=$E$7:$E$107), --('Evidence střelců a nástřel'!$M22 &lt; 'Evidence střelců a nástřel'!$M$7:$M$107)),"")</f>
        <v/>
      </c>
      <c r="G22" s="16" t="str">
        <f>IF($A22&lt;&gt;"",SUMPRODUCT(--($U$7:$U$107=1),--($T$7:$T$107=$T22), --($C22=$C$7:$C$107), --($D22=$D$7:$D$107),  --($E22=$E$7:$E$107),--($F22=$F$7:$F$107), --('Evidence střelců a nástřel'!$L22 &lt; 'Evidence střelců a nástřel'!$L$7:$L$107)),"")</f>
        <v/>
      </c>
      <c r="H22" s="16" t="str">
        <f>IF($A22&lt;&gt;"",SUMPRODUCT(--($U$7:$U$107=1),--($T$7:$T$107=$T22), --($C22=$C$7:$C$107), --($D22=$D$7:$D$107),  --($E22=$E$7:$E$107), --($F22=$F$7:$F$107), --($G22=$G$7:$G$107), --('Evidence střelců a nástřel'!$K22 &lt; 'Evidence střelců a nástřel'!$K$7:$K$107)),"")</f>
        <v/>
      </c>
      <c r="I22" s="16" t="str">
        <f>IF($A22&lt;&gt;"",SUMPRODUCT(--($U$7:$U$107=1),--($T$7:$T$107=$T22),  --($C22=$C$7:$C$107), --($D22=$D$7:$D$107),  --($E22=$E$7:$E$107), --($F22=$F$7:$F$107), --($G22=$G$7:$G$107),  --($H22=$H$7:$H$107), --('Evidence střelců a nástřel'!$J22 &lt; 'Evidence střelců a nástřel'!$J$7:$J$107)),"")</f>
        <v/>
      </c>
      <c r="J22" s="16" t="str">
        <f>IF($A22&lt;&gt;"",SUMPRODUCT(--($U$7:$U$107=1),--($T$7:$T$107=$T22),   --($C22=$C$7:$C$107), --($D22=$D$7:$D$107),  --($E22=$E$7:$E$107), --($F22=$F$7:$F$107), --($G22=$G$7:$G$107),  --($H22=$H$7:$H$107), --($I22=$I$7:$I$107), --('Evidence střelců a nástřel'!$I22 &lt; 'Evidence střelců a nástřel'!$I$7:$I$107)),"")</f>
        <v/>
      </c>
      <c r="K22" s="16" t="str">
        <f>IF($A22&lt;&gt;"",SUMPRODUCT(--($U$7:$U$107=1),--($T$7:$T$107=$T22),  --($C22=$C$7:$C$107), --($D22=$D$7:$D$107),  --($E22=$E$7:$E$107), --($F22=$F$7:$F$107), --($G22=$G$7:$G$107),  --($H22=$H$7:$H$107), --($I22=$I$7:$I$107), --($J22=$J$7:$J$107), --('Evidence střelců a nástřel'!$H22 &lt; 'Evidence střelců a nástřel'!$H$7:$H$107)),"")</f>
        <v/>
      </c>
      <c r="L22" s="16" t="str">
        <f>IF($A22&lt;&gt;"",SUMPRODUCT(--($U$7:$U$107=1),--($T$7:$T$107=$T22),   --($C22=$C$7:$C$107), --($D22=$D$7:$D$107),  --($E22=$E$7:$E$107), --($F22=$F$7:$F$107), --($G22=$G$7:$G$107),  --($H22=$H$7:$H$107), --($I22=$I$7:$I$107), --($J22=$J$7:$J$107), --($K22=$K$7:$K$107), --('Evidence střelců a nástřel'!$G22 &lt; 'Evidence střelců a nástřel'!$G$7:$G$107)),"")</f>
        <v/>
      </c>
      <c r="M22" s="16" t="str">
        <f>IF($A22&lt;&gt;"",IF(AND(U22=0,Nastavení!$B$5="NE"), 1+SUMPRODUCT(--($A$7:$A$107&lt;&gt;""),--(T$7:$T$107=$T22), --($B22 &lt; $B$7:$B$107)), SUM($C22:$L22)),"")</f>
        <v/>
      </c>
      <c r="N22" s="16" t="str">
        <f>IF($A22&lt;&gt;"", SUMPRODUCT(--($T$7:$T$107=$T22),--($M$7:$M$107=$M22), --('Evidence střelců a nástřel'!$Q22 &lt; 'Evidence střelců a nástřel'!$Q$7:$Q$107)), "")</f>
        <v/>
      </c>
      <c r="O22" s="16" t="str">
        <f t="shared" si="2"/>
        <v/>
      </c>
      <c r="P22" s="16" t="str">
        <f>IF($A22&lt;&gt;"", IF(ISNA(VLOOKUP($T22,Nastavení!$B$10:$D$22,3,FALSE)),$O22,  $O22 + VLOOKUP('Evidence střelců a nástřel'!$C22,Nastavení!$B$10:$D$22,3,FALSE)), "")</f>
        <v/>
      </c>
      <c r="Q22" s="16" t="str">
        <f>IF($A22 &lt;&gt;"", COUNTIF($P$7:$P22, $P22) -1, "")</f>
        <v/>
      </c>
      <c r="R22" s="16" t="str">
        <f t="shared" si="1"/>
        <v/>
      </c>
      <c r="S22" s="16" t="str">
        <f>IF($A22&lt;&gt;"",  SUMPRODUCT(--('Evidence střelců a nástřel'!$A$7:$A$107&lt;&gt;""),--($T$7:$T$107&lt;&gt;"MZ"),--($T$7:$T$107=$T22),--('Evidence střelců a nástřel'!$S$7:$S$107='Evidence střelců a nástřel'!$S22)),"")</f>
        <v/>
      </c>
      <c r="T22" s="16" t="str">
        <f>IF( $A22&lt;&gt;"",IF(Nastavení!$B$4="NE", 'Evidence střelců a nástřel'!$C22,""),"")</f>
        <v/>
      </c>
      <c r="U22" s="16" t="str">
        <f>IF($A22&lt;&gt;"", IF(OR('Evidence střelců a nástřel'!$P22="",Nastavení!$B$5="ANO"),1,0),"")</f>
        <v/>
      </c>
    </row>
    <row r="23" spans="1:21" x14ac:dyDescent="0.25">
      <c r="A23" s="16" t="str">
        <f>'Evidence střelců a nástřel'!$A23</f>
        <v/>
      </c>
      <c r="B23" s="16" t="str">
        <f>IF($A23&lt;&gt;"", SUM('Evidence střelců a nástřel'!$F23:$O23)  +  IF(Nastavení!$B$5 = "NE", 'Evidence střelců a nástřel'!$P23, 0),"")</f>
        <v/>
      </c>
      <c r="C23" s="16" t="str">
        <f t="shared" si="0"/>
        <v/>
      </c>
      <c r="D23" s="16" t="str">
        <f>IF($A23&lt;&gt;"", SUMPRODUCT(--($U$7:$U$107=1), --($T$7:$T$107=$T23), --($C23=$C$7:$C$107), --('Evidence střelců a nástřel'!$O23 &lt; 'Evidence střelců a nástřel'!$O$7:$O$107)), "")</f>
        <v/>
      </c>
      <c r="E23" s="16" t="str">
        <f>IF($A23&lt;&gt;"",SUMPRODUCT(--($U$7:$U$107=1),--($T$7:$T$107=$T23),  --($C23=$C$7:$C$107), --($D23=$D$7:$D$107),--('Evidence střelců a nástřel'!$N23 &lt; 'Evidence střelců a nástřel'!$N$7:$N$107)),"")</f>
        <v/>
      </c>
      <c r="F23" s="16" t="str">
        <f>IF($A23&lt;&gt;"",SUMPRODUCT(--($U$7:$U$107=1),--($T$7:$T$107=$T23), --($C23=$C$7:$C$107), --($D23=$D$7:$D$107),  --($E23=$E$7:$E$107), --('Evidence střelců a nástřel'!$M23 &lt; 'Evidence střelců a nástřel'!$M$7:$M$107)),"")</f>
        <v/>
      </c>
      <c r="G23" s="16" t="str">
        <f>IF($A23&lt;&gt;"",SUMPRODUCT(--($U$7:$U$107=1),--($T$7:$T$107=$T23), --($C23=$C$7:$C$107), --($D23=$D$7:$D$107),  --($E23=$E$7:$E$107),--($F23=$F$7:$F$107), --('Evidence střelců a nástřel'!$L23 &lt; 'Evidence střelců a nástřel'!$L$7:$L$107)),"")</f>
        <v/>
      </c>
      <c r="H23" s="16" t="str">
        <f>IF($A23&lt;&gt;"",SUMPRODUCT(--($U$7:$U$107=1),--($T$7:$T$107=$T23), --($C23=$C$7:$C$107), --($D23=$D$7:$D$107),  --($E23=$E$7:$E$107), --($F23=$F$7:$F$107), --($G23=$G$7:$G$107), --('Evidence střelců a nástřel'!$K23 &lt; 'Evidence střelců a nástřel'!$K$7:$K$107)),"")</f>
        <v/>
      </c>
      <c r="I23" s="16" t="str">
        <f>IF($A23&lt;&gt;"",SUMPRODUCT(--($U$7:$U$107=1),--($T$7:$T$107=$T23),  --($C23=$C$7:$C$107), --($D23=$D$7:$D$107),  --($E23=$E$7:$E$107), --($F23=$F$7:$F$107), --($G23=$G$7:$G$107),  --($H23=$H$7:$H$107), --('Evidence střelců a nástřel'!$J23 &lt; 'Evidence střelců a nástřel'!$J$7:$J$107)),"")</f>
        <v/>
      </c>
      <c r="J23" s="16" t="str">
        <f>IF($A23&lt;&gt;"",SUMPRODUCT(--($U$7:$U$107=1),--($T$7:$T$107=$T23),   --($C23=$C$7:$C$107), --($D23=$D$7:$D$107),  --($E23=$E$7:$E$107), --($F23=$F$7:$F$107), --($G23=$G$7:$G$107),  --($H23=$H$7:$H$107), --($I23=$I$7:$I$107), --('Evidence střelců a nástřel'!$I23 &lt; 'Evidence střelců a nástřel'!$I$7:$I$107)),"")</f>
        <v/>
      </c>
      <c r="K23" s="16" t="str">
        <f>IF($A23&lt;&gt;"",SUMPRODUCT(--($U$7:$U$107=1),--($T$7:$T$107=$T23),  --($C23=$C$7:$C$107), --($D23=$D$7:$D$107),  --($E23=$E$7:$E$107), --($F23=$F$7:$F$107), --($G23=$G$7:$G$107),  --($H23=$H$7:$H$107), --($I23=$I$7:$I$107), --($J23=$J$7:$J$107), --('Evidence střelců a nástřel'!$H23 &lt; 'Evidence střelců a nástřel'!$H$7:$H$107)),"")</f>
        <v/>
      </c>
      <c r="L23" s="16" t="str">
        <f>IF($A23&lt;&gt;"",SUMPRODUCT(--($U$7:$U$107=1),--($T$7:$T$107=$T23),   --($C23=$C$7:$C$107), --($D23=$D$7:$D$107),  --($E23=$E$7:$E$107), --($F23=$F$7:$F$107), --($G23=$G$7:$G$107),  --($H23=$H$7:$H$107), --($I23=$I$7:$I$107), --($J23=$J$7:$J$107), --($K23=$K$7:$K$107), --('Evidence střelců a nástřel'!$G23 &lt; 'Evidence střelců a nástřel'!$G$7:$G$107)),"")</f>
        <v/>
      </c>
      <c r="M23" s="16" t="str">
        <f>IF($A23&lt;&gt;"",IF(AND(U23=0,Nastavení!$B$5="NE"), 1+SUMPRODUCT(--($A$7:$A$107&lt;&gt;""),--(T$7:$T$107=$T23), --($B23 &lt; $B$7:$B$107)), SUM($C23:$L23)),"")</f>
        <v/>
      </c>
      <c r="N23" s="16" t="str">
        <f>IF($A23&lt;&gt;"", SUMPRODUCT(--($T$7:$T$107=$T23),--($M$7:$M$107=$M23), --('Evidence střelců a nástřel'!$Q23 &lt; 'Evidence střelců a nástřel'!$Q$7:$Q$107)), "")</f>
        <v/>
      </c>
      <c r="O23" s="16" t="str">
        <f t="shared" si="2"/>
        <v/>
      </c>
      <c r="P23" s="16" t="str">
        <f>IF($A23&lt;&gt;"", IF(ISNA(VLOOKUP($T23,Nastavení!$B$10:$D$22,3,FALSE)),$O23,  $O23 + VLOOKUP('Evidence střelců a nástřel'!$C23,Nastavení!$B$10:$D$22,3,FALSE)), "")</f>
        <v/>
      </c>
      <c r="Q23" s="16" t="str">
        <f>IF($A23 &lt;&gt;"", COUNTIF($P$7:$P23, $P23) -1, "")</f>
        <v/>
      </c>
      <c r="R23" s="16" t="str">
        <f t="shared" si="1"/>
        <v/>
      </c>
      <c r="S23" s="16" t="str">
        <f>IF($A23&lt;&gt;"",  SUMPRODUCT(--('Evidence střelců a nástřel'!$A$7:$A$107&lt;&gt;""),--($T$7:$T$107&lt;&gt;"MZ"),--($T$7:$T$107=$T23),--('Evidence střelců a nástřel'!$S$7:$S$107='Evidence střelců a nástřel'!$S23)),"")</f>
        <v/>
      </c>
      <c r="T23" s="16" t="str">
        <f>IF( $A23&lt;&gt;"",IF(Nastavení!$B$4="NE", 'Evidence střelců a nástřel'!$C23,""),"")</f>
        <v/>
      </c>
      <c r="U23" s="16" t="str">
        <f>IF($A23&lt;&gt;"", IF(OR('Evidence střelců a nástřel'!$P23="",Nastavení!$B$5="ANO"),1,0),"")</f>
        <v/>
      </c>
    </row>
    <row r="24" spans="1:21" x14ac:dyDescent="0.25">
      <c r="A24" s="16" t="str">
        <f>'Evidence střelců a nástřel'!$A24</f>
        <v/>
      </c>
      <c r="B24" s="16" t="str">
        <f>IF($A24&lt;&gt;"", SUM('Evidence střelců a nástřel'!$F24:$O24)  +  IF(Nastavení!$B$5 = "NE", 'Evidence střelců a nástřel'!$P24, 0),"")</f>
        <v/>
      </c>
      <c r="C24" s="16" t="str">
        <f t="shared" si="0"/>
        <v/>
      </c>
      <c r="D24" s="16" t="str">
        <f>IF($A24&lt;&gt;"", SUMPRODUCT(--($U$7:$U$107=1), --($T$7:$T$107=$T24), --($C24=$C$7:$C$107), --('Evidence střelců a nástřel'!$O24 &lt; 'Evidence střelců a nástřel'!$O$7:$O$107)), "")</f>
        <v/>
      </c>
      <c r="E24" s="16" t="str">
        <f>IF($A24&lt;&gt;"",SUMPRODUCT(--($U$7:$U$107=1),--($T$7:$T$107=$T24),  --($C24=$C$7:$C$107), --($D24=$D$7:$D$107),--('Evidence střelců a nástřel'!$N24 &lt; 'Evidence střelců a nástřel'!$N$7:$N$107)),"")</f>
        <v/>
      </c>
      <c r="F24" s="16" t="str">
        <f>IF($A24&lt;&gt;"",SUMPRODUCT(--($U$7:$U$107=1),--($T$7:$T$107=$T24), --($C24=$C$7:$C$107), --($D24=$D$7:$D$107),  --($E24=$E$7:$E$107), --('Evidence střelců a nástřel'!$M24 &lt; 'Evidence střelců a nástřel'!$M$7:$M$107)),"")</f>
        <v/>
      </c>
      <c r="G24" s="16" t="str">
        <f>IF($A24&lt;&gt;"",SUMPRODUCT(--($U$7:$U$107=1),--($T$7:$T$107=$T24), --($C24=$C$7:$C$107), --($D24=$D$7:$D$107),  --($E24=$E$7:$E$107),--($F24=$F$7:$F$107), --('Evidence střelců a nástřel'!$L24 &lt; 'Evidence střelců a nástřel'!$L$7:$L$107)),"")</f>
        <v/>
      </c>
      <c r="H24" s="16" t="str">
        <f>IF($A24&lt;&gt;"",SUMPRODUCT(--($U$7:$U$107=1),--($T$7:$T$107=$T24), --($C24=$C$7:$C$107), --($D24=$D$7:$D$107),  --($E24=$E$7:$E$107), --($F24=$F$7:$F$107), --($G24=$G$7:$G$107), --('Evidence střelců a nástřel'!$K24 &lt; 'Evidence střelců a nástřel'!$K$7:$K$107)),"")</f>
        <v/>
      </c>
      <c r="I24" s="16" t="str">
        <f>IF($A24&lt;&gt;"",SUMPRODUCT(--($U$7:$U$107=1),--($T$7:$T$107=$T24),  --($C24=$C$7:$C$107), --($D24=$D$7:$D$107),  --($E24=$E$7:$E$107), --($F24=$F$7:$F$107), --($G24=$G$7:$G$107),  --($H24=$H$7:$H$107), --('Evidence střelců a nástřel'!$J24 &lt; 'Evidence střelců a nástřel'!$J$7:$J$107)),"")</f>
        <v/>
      </c>
      <c r="J24" s="16" t="str">
        <f>IF($A24&lt;&gt;"",SUMPRODUCT(--($U$7:$U$107=1),--($T$7:$T$107=$T24),   --($C24=$C$7:$C$107), --($D24=$D$7:$D$107),  --($E24=$E$7:$E$107), --($F24=$F$7:$F$107), --($G24=$G$7:$G$107),  --($H24=$H$7:$H$107), --($I24=$I$7:$I$107), --('Evidence střelců a nástřel'!$I24 &lt; 'Evidence střelců a nástřel'!$I$7:$I$107)),"")</f>
        <v/>
      </c>
      <c r="K24" s="16" t="str">
        <f>IF($A24&lt;&gt;"",SUMPRODUCT(--($U$7:$U$107=1),--($T$7:$T$107=$T24),  --($C24=$C$7:$C$107), --($D24=$D$7:$D$107),  --($E24=$E$7:$E$107), --($F24=$F$7:$F$107), --($G24=$G$7:$G$107),  --($H24=$H$7:$H$107), --($I24=$I$7:$I$107), --($J24=$J$7:$J$107), --('Evidence střelců a nástřel'!$H24 &lt; 'Evidence střelců a nástřel'!$H$7:$H$107)),"")</f>
        <v/>
      </c>
      <c r="L24" s="16" t="str">
        <f>IF($A24&lt;&gt;"",SUMPRODUCT(--($U$7:$U$107=1),--($T$7:$T$107=$T24),   --($C24=$C$7:$C$107), --($D24=$D$7:$D$107),  --($E24=$E$7:$E$107), --($F24=$F$7:$F$107), --($G24=$G$7:$G$107),  --($H24=$H$7:$H$107), --($I24=$I$7:$I$107), --($J24=$J$7:$J$107), --($K24=$K$7:$K$107), --('Evidence střelců a nástřel'!$G24 &lt; 'Evidence střelců a nástřel'!$G$7:$G$107)),"")</f>
        <v/>
      </c>
      <c r="M24" s="16" t="str">
        <f>IF($A24&lt;&gt;"",IF(AND(U24=0,Nastavení!$B$5="NE"), 1+SUMPRODUCT(--($A$7:$A$107&lt;&gt;""),--(T$7:$T$107=$T24), --($B24 &lt; $B$7:$B$107)), SUM($C24:$L24)),"")</f>
        <v/>
      </c>
      <c r="N24" s="16" t="str">
        <f>IF($A24&lt;&gt;"", SUMPRODUCT(--($T$7:$T$107=$T24),--($M$7:$M$107=$M24), --('Evidence střelců a nástřel'!$Q24 &lt; 'Evidence střelců a nástřel'!$Q$7:$Q$107)), "")</f>
        <v/>
      </c>
      <c r="O24" s="16" t="str">
        <f t="shared" si="2"/>
        <v/>
      </c>
      <c r="P24" s="16" t="str">
        <f>IF($A24&lt;&gt;"", IF(ISNA(VLOOKUP($T24,Nastavení!$B$10:$D$22,3,FALSE)),$O24,  $O24 + VLOOKUP('Evidence střelců a nástřel'!$C24,Nastavení!$B$10:$D$22,3,FALSE)), "")</f>
        <v/>
      </c>
      <c r="Q24" s="16" t="str">
        <f>IF($A24 &lt;&gt;"", COUNTIF($P$7:$P24, $P24) -1, "")</f>
        <v/>
      </c>
      <c r="R24" s="16" t="str">
        <f t="shared" si="1"/>
        <v/>
      </c>
      <c r="S24" s="16" t="str">
        <f>IF($A24&lt;&gt;"",  SUMPRODUCT(--('Evidence střelců a nástřel'!$A$7:$A$107&lt;&gt;""),--($T$7:$T$107&lt;&gt;"MZ"),--($T$7:$T$107=$T24),--('Evidence střelců a nástřel'!$S$7:$S$107='Evidence střelců a nástřel'!$S24)),"")</f>
        <v/>
      </c>
      <c r="T24" s="16" t="str">
        <f>IF( $A24&lt;&gt;"",IF(Nastavení!$B$4="NE", 'Evidence střelců a nástřel'!$C24,""),"")</f>
        <v/>
      </c>
      <c r="U24" s="16" t="str">
        <f>IF($A24&lt;&gt;"", IF(OR('Evidence střelců a nástřel'!$P24="",Nastavení!$B$5="ANO"),1,0),"")</f>
        <v/>
      </c>
    </row>
    <row r="25" spans="1:21" x14ac:dyDescent="0.25">
      <c r="A25" s="16" t="str">
        <f>'Evidence střelců a nástřel'!$A25</f>
        <v/>
      </c>
      <c r="B25" s="16" t="str">
        <f>IF($A25&lt;&gt;"", SUM('Evidence střelců a nástřel'!$F25:$O25)  +  IF(Nastavení!$B$5 = "NE", 'Evidence střelců a nástřel'!$P25, 0),"")</f>
        <v/>
      </c>
      <c r="C25" s="16" t="str">
        <f t="shared" si="0"/>
        <v/>
      </c>
      <c r="D25" s="16" t="str">
        <f>IF($A25&lt;&gt;"", SUMPRODUCT(--($U$7:$U$107=1), --($T$7:$T$107=$T25), --($C25=$C$7:$C$107), --('Evidence střelců a nástřel'!$O25 &lt; 'Evidence střelců a nástřel'!$O$7:$O$107)), "")</f>
        <v/>
      </c>
      <c r="E25" s="16" t="str">
        <f>IF($A25&lt;&gt;"",SUMPRODUCT(--($U$7:$U$107=1),--($T$7:$T$107=$T25),  --($C25=$C$7:$C$107), --($D25=$D$7:$D$107),--('Evidence střelců a nástřel'!$N25 &lt; 'Evidence střelců a nástřel'!$N$7:$N$107)),"")</f>
        <v/>
      </c>
      <c r="F25" s="16" t="str">
        <f>IF($A25&lt;&gt;"",SUMPRODUCT(--($U$7:$U$107=1),--($T$7:$T$107=$T25), --($C25=$C$7:$C$107), --($D25=$D$7:$D$107),  --($E25=$E$7:$E$107), --('Evidence střelců a nástřel'!$M25 &lt; 'Evidence střelců a nástřel'!$M$7:$M$107)),"")</f>
        <v/>
      </c>
      <c r="G25" s="16" t="str">
        <f>IF($A25&lt;&gt;"",SUMPRODUCT(--($U$7:$U$107=1),--($T$7:$T$107=$T25), --($C25=$C$7:$C$107), --($D25=$D$7:$D$107),  --($E25=$E$7:$E$107),--($F25=$F$7:$F$107), --('Evidence střelců a nástřel'!$L25 &lt; 'Evidence střelců a nástřel'!$L$7:$L$107)),"")</f>
        <v/>
      </c>
      <c r="H25" s="16" t="str">
        <f>IF($A25&lt;&gt;"",SUMPRODUCT(--($U$7:$U$107=1),--($T$7:$T$107=$T25), --($C25=$C$7:$C$107), --($D25=$D$7:$D$107),  --($E25=$E$7:$E$107), --($F25=$F$7:$F$107), --($G25=$G$7:$G$107), --('Evidence střelců a nástřel'!$K25 &lt; 'Evidence střelců a nástřel'!$K$7:$K$107)),"")</f>
        <v/>
      </c>
      <c r="I25" s="16" t="str">
        <f>IF($A25&lt;&gt;"",SUMPRODUCT(--($U$7:$U$107=1),--($T$7:$T$107=$T25),  --($C25=$C$7:$C$107), --($D25=$D$7:$D$107),  --($E25=$E$7:$E$107), --($F25=$F$7:$F$107), --($G25=$G$7:$G$107),  --($H25=$H$7:$H$107), --('Evidence střelců a nástřel'!$J25 &lt; 'Evidence střelců a nástřel'!$J$7:$J$107)),"")</f>
        <v/>
      </c>
      <c r="J25" s="16" t="str">
        <f>IF($A25&lt;&gt;"",SUMPRODUCT(--($U$7:$U$107=1),--($T$7:$T$107=$T25),   --($C25=$C$7:$C$107), --($D25=$D$7:$D$107),  --($E25=$E$7:$E$107), --($F25=$F$7:$F$107), --($G25=$G$7:$G$107),  --($H25=$H$7:$H$107), --($I25=$I$7:$I$107), --('Evidence střelců a nástřel'!$I25 &lt; 'Evidence střelců a nástřel'!$I$7:$I$107)),"")</f>
        <v/>
      </c>
      <c r="K25" s="16" t="str">
        <f>IF($A25&lt;&gt;"",SUMPRODUCT(--($U$7:$U$107=1),--($T$7:$T$107=$T25),  --($C25=$C$7:$C$107), --($D25=$D$7:$D$107),  --($E25=$E$7:$E$107), --($F25=$F$7:$F$107), --($G25=$G$7:$G$107),  --($H25=$H$7:$H$107), --($I25=$I$7:$I$107), --($J25=$J$7:$J$107), --('Evidence střelců a nástřel'!$H25 &lt; 'Evidence střelců a nástřel'!$H$7:$H$107)),"")</f>
        <v/>
      </c>
      <c r="L25" s="16" t="str">
        <f>IF($A25&lt;&gt;"",SUMPRODUCT(--($U$7:$U$107=1),--($T$7:$T$107=$T25),   --($C25=$C$7:$C$107), --($D25=$D$7:$D$107),  --($E25=$E$7:$E$107), --($F25=$F$7:$F$107), --($G25=$G$7:$G$107),  --($H25=$H$7:$H$107), --($I25=$I$7:$I$107), --($J25=$J$7:$J$107), --($K25=$K$7:$K$107), --('Evidence střelců a nástřel'!$G25 &lt; 'Evidence střelců a nástřel'!$G$7:$G$107)),"")</f>
        <v/>
      </c>
      <c r="M25" s="16" t="str">
        <f>IF($A25&lt;&gt;"",IF(AND(U25=0,Nastavení!$B$5="NE"), 1+SUMPRODUCT(--($A$7:$A$107&lt;&gt;""),--(T$7:$T$107=$T25), --($B25 &lt; $B$7:$B$107)), SUM($C25:$L25)),"")</f>
        <v/>
      </c>
      <c r="N25" s="16" t="str">
        <f>IF($A25&lt;&gt;"", SUMPRODUCT(--($T$7:$T$107=$T25),--($M$7:$M$107=$M25), --('Evidence střelců a nástřel'!$Q25 &lt; 'Evidence střelců a nástřel'!$Q$7:$Q$107)), "")</f>
        <v/>
      </c>
      <c r="O25" s="16" t="str">
        <f t="shared" si="2"/>
        <v/>
      </c>
      <c r="P25" s="16" t="str">
        <f>IF($A25&lt;&gt;"", IF(ISNA(VLOOKUP($T25,Nastavení!$B$10:$D$22,3,FALSE)),$O25,  $O25 + VLOOKUP('Evidence střelců a nástřel'!$C25,Nastavení!$B$10:$D$22,3,FALSE)), "")</f>
        <v/>
      </c>
      <c r="Q25" s="16" t="str">
        <f>IF($A25 &lt;&gt;"", COUNTIF($P$7:$P25, $P25) -1, "")</f>
        <v/>
      </c>
      <c r="R25" s="16" t="str">
        <f t="shared" si="1"/>
        <v/>
      </c>
      <c r="S25" s="16" t="str">
        <f>IF($A25&lt;&gt;"",  SUMPRODUCT(--('Evidence střelců a nástřel'!$A$7:$A$107&lt;&gt;""),--($T$7:$T$107&lt;&gt;"MZ"),--($T$7:$T$107=$T25),--('Evidence střelců a nástřel'!$S$7:$S$107='Evidence střelců a nástřel'!$S25)),"")</f>
        <v/>
      </c>
      <c r="T25" s="16" t="str">
        <f>IF( $A25&lt;&gt;"",IF(Nastavení!$B$4="NE", 'Evidence střelců a nástřel'!$C25,""),"")</f>
        <v/>
      </c>
      <c r="U25" s="16" t="str">
        <f>IF($A25&lt;&gt;"", IF(OR('Evidence střelců a nástřel'!$P25="",Nastavení!$B$5="ANO"),1,0),"")</f>
        <v/>
      </c>
    </row>
    <row r="26" spans="1:21" x14ac:dyDescent="0.25">
      <c r="A26" s="16" t="str">
        <f>'Evidence střelců a nástřel'!$A26</f>
        <v/>
      </c>
      <c r="B26" s="16" t="str">
        <f>IF($A26&lt;&gt;"", SUM('Evidence střelců a nástřel'!$F26:$O26)  +  IF(Nastavení!$B$5 = "NE", 'Evidence střelců a nástřel'!$P26, 0),"")</f>
        <v/>
      </c>
      <c r="C26" s="16" t="str">
        <f t="shared" si="0"/>
        <v/>
      </c>
      <c r="D26" s="16" t="str">
        <f>IF($A26&lt;&gt;"", SUMPRODUCT(--($U$7:$U$107=1), --($T$7:$T$107=$T26), --($C26=$C$7:$C$107), --('Evidence střelců a nástřel'!$O26 &lt; 'Evidence střelců a nástřel'!$O$7:$O$107)), "")</f>
        <v/>
      </c>
      <c r="E26" s="16" t="str">
        <f>IF($A26&lt;&gt;"",SUMPRODUCT(--($U$7:$U$107=1),--($T$7:$T$107=$T26),  --($C26=$C$7:$C$107), --($D26=$D$7:$D$107),--('Evidence střelců a nástřel'!$N26 &lt; 'Evidence střelců a nástřel'!$N$7:$N$107)),"")</f>
        <v/>
      </c>
      <c r="F26" s="16" t="str">
        <f>IF($A26&lt;&gt;"",SUMPRODUCT(--($U$7:$U$107=1),--($T$7:$T$107=$T26), --($C26=$C$7:$C$107), --($D26=$D$7:$D$107),  --($E26=$E$7:$E$107), --('Evidence střelců a nástřel'!$M26 &lt; 'Evidence střelců a nástřel'!$M$7:$M$107)),"")</f>
        <v/>
      </c>
      <c r="G26" s="16" t="str">
        <f>IF($A26&lt;&gt;"",SUMPRODUCT(--($U$7:$U$107=1),--($T$7:$T$107=$T26), --($C26=$C$7:$C$107), --($D26=$D$7:$D$107),  --($E26=$E$7:$E$107),--($F26=$F$7:$F$107), --('Evidence střelců a nástřel'!$L26 &lt; 'Evidence střelců a nástřel'!$L$7:$L$107)),"")</f>
        <v/>
      </c>
      <c r="H26" s="16" t="str">
        <f>IF($A26&lt;&gt;"",SUMPRODUCT(--($U$7:$U$107=1),--($T$7:$T$107=$T26), --($C26=$C$7:$C$107), --($D26=$D$7:$D$107),  --($E26=$E$7:$E$107), --($F26=$F$7:$F$107), --($G26=$G$7:$G$107), --('Evidence střelců a nástřel'!$K26 &lt; 'Evidence střelců a nástřel'!$K$7:$K$107)),"")</f>
        <v/>
      </c>
      <c r="I26" s="16" t="str">
        <f>IF($A26&lt;&gt;"",SUMPRODUCT(--($U$7:$U$107=1),--($T$7:$T$107=$T26),  --($C26=$C$7:$C$107), --($D26=$D$7:$D$107),  --($E26=$E$7:$E$107), --($F26=$F$7:$F$107), --($G26=$G$7:$G$107),  --($H26=$H$7:$H$107), --('Evidence střelců a nástřel'!$J26 &lt; 'Evidence střelců a nástřel'!$J$7:$J$107)),"")</f>
        <v/>
      </c>
      <c r="J26" s="16" t="str">
        <f>IF($A26&lt;&gt;"",SUMPRODUCT(--($U$7:$U$107=1),--($T$7:$T$107=$T26),   --($C26=$C$7:$C$107), --($D26=$D$7:$D$107),  --($E26=$E$7:$E$107), --($F26=$F$7:$F$107), --($G26=$G$7:$G$107),  --($H26=$H$7:$H$107), --($I26=$I$7:$I$107), --('Evidence střelců a nástřel'!$I26 &lt; 'Evidence střelců a nástřel'!$I$7:$I$107)),"")</f>
        <v/>
      </c>
      <c r="K26" s="16" t="str">
        <f>IF($A26&lt;&gt;"",SUMPRODUCT(--($U$7:$U$107=1),--($T$7:$T$107=$T26),  --($C26=$C$7:$C$107), --($D26=$D$7:$D$107),  --($E26=$E$7:$E$107), --($F26=$F$7:$F$107), --($G26=$G$7:$G$107),  --($H26=$H$7:$H$107), --($I26=$I$7:$I$107), --($J26=$J$7:$J$107), --('Evidence střelců a nástřel'!$H26 &lt; 'Evidence střelců a nástřel'!$H$7:$H$107)),"")</f>
        <v/>
      </c>
      <c r="L26" s="16" t="str">
        <f>IF($A26&lt;&gt;"",SUMPRODUCT(--($U$7:$U$107=1),--($T$7:$T$107=$T26),   --($C26=$C$7:$C$107), --($D26=$D$7:$D$107),  --($E26=$E$7:$E$107), --($F26=$F$7:$F$107), --($G26=$G$7:$G$107),  --($H26=$H$7:$H$107), --($I26=$I$7:$I$107), --($J26=$J$7:$J$107), --($K26=$K$7:$K$107), --('Evidence střelců a nástřel'!$G26 &lt; 'Evidence střelců a nástřel'!$G$7:$G$107)),"")</f>
        <v/>
      </c>
      <c r="M26" s="16" t="str">
        <f>IF($A26&lt;&gt;"",IF(AND(U26=0,Nastavení!$B$5="NE"), 1+SUMPRODUCT(--($A$7:$A$107&lt;&gt;""),--(T$7:$T$107=$T26), --($B26 &lt; $B$7:$B$107)), SUM($C26:$L26)),"")</f>
        <v/>
      </c>
      <c r="N26" s="16" t="str">
        <f>IF($A26&lt;&gt;"", SUMPRODUCT(--($T$7:$T$107=$T26),--($M$7:$M$107=$M26), --('Evidence střelců a nástřel'!$Q26 &lt; 'Evidence střelců a nástřel'!$Q$7:$Q$107)), "")</f>
        <v/>
      </c>
      <c r="O26" s="16" t="str">
        <f t="shared" si="2"/>
        <v/>
      </c>
      <c r="P26" s="16" t="str">
        <f>IF($A26&lt;&gt;"", IF(ISNA(VLOOKUP($T26,Nastavení!$B$10:$D$22,3,FALSE)),$O26,  $O26 + VLOOKUP('Evidence střelců a nástřel'!$C26,Nastavení!$B$10:$D$22,3,FALSE)), "")</f>
        <v/>
      </c>
      <c r="Q26" s="16" t="str">
        <f>IF($A26 &lt;&gt;"", COUNTIF($P$7:$P26, $P26) -1, "")</f>
        <v/>
      </c>
      <c r="R26" s="16" t="str">
        <f t="shared" si="1"/>
        <v/>
      </c>
      <c r="S26" s="16" t="str">
        <f>IF($A26&lt;&gt;"",  SUMPRODUCT(--('Evidence střelců a nástřel'!$A$7:$A$107&lt;&gt;""),--($T$7:$T$107&lt;&gt;"MZ"),--($T$7:$T$107=$T26),--('Evidence střelců a nástřel'!$S$7:$S$107='Evidence střelců a nástřel'!$S26)),"")</f>
        <v/>
      </c>
      <c r="T26" s="16" t="str">
        <f>IF( $A26&lt;&gt;"",IF(Nastavení!$B$4="NE", 'Evidence střelců a nástřel'!$C26,""),"")</f>
        <v/>
      </c>
      <c r="U26" s="16" t="str">
        <f>IF($A26&lt;&gt;"", IF(OR('Evidence střelců a nástřel'!$P26="",Nastavení!$B$5="ANO"),1,0),"")</f>
        <v/>
      </c>
    </row>
    <row r="27" spans="1:21" x14ac:dyDescent="0.25">
      <c r="A27" s="16" t="str">
        <f>'Evidence střelců a nástřel'!$A27</f>
        <v/>
      </c>
      <c r="B27" s="16" t="str">
        <f>IF($A27&lt;&gt;"", SUM('Evidence střelců a nástřel'!$F27:$O27)  +  IF(Nastavení!$B$5 = "NE", 'Evidence střelců a nástřel'!$P27, 0),"")</f>
        <v/>
      </c>
      <c r="C27" s="16" t="str">
        <f t="shared" si="0"/>
        <v/>
      </c>
      <c r="D27" s="16" t="str">
        <f>IF($A27&lt;&gt;"", SUMPRODUCT(--($U$7:$U$107=1), --($T$7:$T$107=$T27), --($C27=$C$7:$C$107), --('Evidence střelců a nástřel'!$O27 &lt; 'Evidence střelců a nástřel'!$O$7:$O$107)), "")</f>
        <v/>
      </c>
      <c r="E27" s="16" t="str">
        <f>IF($A27&lt;&gt;"",SUMPRODUCT(--($U$7:$U$107=1),--($T$7:$T$107=$T27),  --($C27=$C$7:$C$107), --($D27=$D$7:$D$107),--('Evidence střelců a nástřel'!$N27 &lt; 'Evidence střelců a nástřel'!$N$7:$N$107)),"")</f>
        <v/>
      </c>
      <c r="F27" s="16" t="str">
        <f>IF($A27&lt;&gt;"",SUMPRODUCT(--($U$7:$U$107=1),--($T$7:$T$107=$T27), --($C27=$C$7:$C$107), --($D27=$D$7:$D$107),  --($E27=$E$7:$E$107), --('Evidence střelců a nástřel'!$M27 &lt; 'Evidence střelců a nástřel'!$M$7:$M$107)),"")</f>
        <v/>
      </c>
      <c r="G27" s="16" t="str">
        <f>IF($A27&lt;&gt;"",SUMPRODUCT(--($U$7:$U$107=1),--($T$7:$T$107=$T27), --($C27=$C$7:$C$107), --($D27=$D$7:$D$107),  --($E27=$E$7:$E$107),--($F27=$F$7:$F$107), --('Evidence střelců a nástřel'!$L27 &lt; 'Evidence střelců a nástřel'!$L$7:$L$107)),"")</f>
        <v/>
      </c>
      <c r="H27" s="16" t="str">
        <f>IF($A27&lt;&gt;"",SUMPRODUCT(--($U$7:$U$107=1),--($T$7:$T$107=$T27), --($C27=$C$7:$C$107), --($D27=$D$7:$D$107),  --($E27=$E$7:$E$107), --($F27=$F$7:$F$107), --($G27=$G$7:$G$107), --('Evidence střelců a nástřel'!$K27 &lt; 'Evidence střelců a nástřel'!$K$7:$K$107)),"")</f>
        <v/>
      </c>
      <c r="I27" s="16" t="str">
        <f>IF($A27&lt;&gt;"",SUMPRODUCT(--($U$7:$U$107=1),--($T$7:$T$107=$T27),  --($C27=$C$7:$C$107), --($D27=$D$7:$D$107),  --($E27=$E$7:$E$107), --($F27=$F$7:$F$107), --($G27=$G$7:$G$107),  --($H27=$H$7:$H$107), --('Evidence střelců a nástřel'!$J27 &lt; 'Evidence střelců a nástřel'!$J$7:$J$107)),"")</f>
        <v/>
      </c>
      <c r="J27" s="16" t="str">
        <f>IF($A27&lt;&gt;"",SUMPRODUCT(--($U$7:$U$107=1),--($T$7:$T$107=$T27),   --($C27=$C$7:$C$107), --($D27=$D$7:$D$107),  --($E27=$E$7:$E$107), --($F27=$F$7:$F$107), --($G27=$G$7:$G$107),  --($H27=$H$7:$H$107), --($I27=$I$7:$I$107), --('Evidence střelců a nástřel'!$I27 &lt; 'Evidence střelců a nástřel'!$I$7:$I$107)),"")</f>
        <v/>
      </c>
      <c r="K27" s="16" t="str">
        <f>IF($A27&lt;&gt;"",SUMPRODUCT(--($U$7:$U$107=1),--($T$7:$T$107=$T27),  --($C27=$C$7:$C$107), --($D27=$D$7:$D$107),  --($E27=$E$7:$E$107), --($F27=$F$7:$F$107), --($G27=$G$7:$G$107),  --($H27=$H$7:$H$107), --($I27=$I$7:$I$107), --($J27=$J$7:$J$107), --('Evidence střelců a nástřel'!$H27 &lt; 'Evidence střelců a nástřel'!$H$7:$H$107)),"")</f>
        <v/>
      </c>
      <c r="L27" s="16" t="str">
        <f>IF($A27&lt;&gt;"",SUMPRODUCT(--($U$7:$U$107=1),--($T$7:$T$107=$T27),   --($C27=$C$7:$C$107), --($D27=$D$7:$D$107),  --($E27=$E$7:$E$107), --($F27=$F$7:$F$107), --($G27=$G$7:$G$107),  --($H27=$H$7:$H$107), --($I27=$I$7:$I$107), --($J27=$J$7:$J$107), --($K27=$K$7:$K$107), --('Evidence střelců a nástřel'!$G27 &lt; 'Evidence střelců a nástřel'!$G$7:$G$107)),"")</f>
        <v/>
      </c>
      <c r="M27" s="16" t="str">
        <f>IF($A27&lt;&gt;"",IF(AND(U27=0,Nastavení!$B$5="NE"), 1+SUMPRODUCT(--($A$7:$A$107&lt;&gt;""),--(T$7:$T$107=$T27), --($B27 &lt; $B$7:$B$107)), SUM($C27:$L27)),"")</f>
        <v/>
      </c>
      <c r="N27" s="16" t="str">
        <f>IF($A27&lt;&gt;"", SUMPRODUCT(--($T$7:$T$107=$T27),--($M$7:$M$107=$M27), --('Evidence střelců a nástřel'!$Q27 &lt; 'Evidence střelců a nástřel'!$Q$7:$Q$107)), "")</f>
        <v/>
      </c>
      <c r="O27" s="16" t="str">
        <f t="shared" si="2"/>
        <v/>
      </c>
      <c r="P27" s="16" t="str">
        <f>IF($A27&lt;&gt;"", IF(ISNA(VLOOKUP($T27,Nastavení!$B$10:$D$22,3,FALSE)),$O27,  $O27 + VLOOKUP('Evidence střelců a nástřel'!$C27,Nastavení!$B$10:$D$22,3,FALSE)), "")</f>
        <v/>
      </c>
      <c r="Q27" s="16" t="str">
        <f>IF($A27 &lt;&gt;"", COUNTIF($P$7:$P27, $P27) -1, "")</f>
        <v/>
      </c>
      <c r="R27" s="16" t="str">
        <f t="shared" si="1"/>
        <v/>
      </c>
      <c r="S27" s="16" t="str">
        <f>IF($A27&lt;&gt;"",  SUMPRODUCT(--('Evidence střelců a nástřel'!$A$7:$A$107&lt;&gt;""),--($T$7:$T$107&lt;&gt;"MZ"),--($T$7:$T$107=$T27),--('Evidence střelců a nástřel'!$S$7:$S$107='Evidence střelců a nástřel'!$S27)),"")</f>
        <v/>
      </c>
      <c r="T27" s="16" t="str">
        <f>IF( $A27&lt;&gt;"",IF(Nastavení!$B$4="NE", 'Evidence střelců a nástřel'!$C27,""),"")</f>
        <v/>
      </c>
      <c r="U27" s="16" t="str">
        <f>IF($A27&lt;&gt;"", IF(OR('Evidence střelců a nástřel'!$P27="",Nastavení!$B$5="ANO"),1,0),"")</f>
        <v/>
      </c>
    </row>
    <row r="28" spans="1:21" x14ac:dyDescent="0.25">
      <c r="A28" s="16" t="str">
        <f>'Evidence střelců a nástřel'!$A28</f>
        <v/>
      </c>
      <c r="B28" s="16" t="str">
        <f>IF($A28&lt;&gt;"", SUM('Evidence střelců a nástřel'!$F28:$O28)  +  IF(Nastavení!$B$5 = "NE", 'Evidence střelců a nástřel'!$P28, 0),"")</f>
        <v/>
      </c>
      <c r="C28" s="16" t="str">
        <f t="shared" si="0"/>
        <v/>
      </c>
      <c r="D28" s="16" t="str">
        <f>IF($A28&lt;&gt;"", SUMPRODUCT(--($U$7:$U$107=1), --($T$7:$T$107=$T28), --($C28=$C$7:$C$107), --('Evidence střelců a nástřel'!$O28 &lt; 'Evidence střelců a nástřel'!$O$7:$O$107)), "")</f>
        <v/>
      </c>
      <c r="E28" s="16" t="str">
        <f>IF($A28&lt;&gt;"",SUMPRODUCT(--($U$7:$U$107=1),--($T$7:$T$107=$T28),  --($C28=$C$7:$C$107), --($D28=$D$7:$D$107),--('Evidence střelců a nástřel'!$N28 &lt; 'Evidence střelců a nástřel'!$N$7:$N$107)),"")</f>
        <v/>
      </c>
      <c r="F28" s="16" t="str">
        <f>IF($A28&lt;&gt;"",SUMPRODUCT(--($U$7:$U$107=1),--($T$7:$T$107=$T28), --($C28=$C$7:$C$107), --($D28=$D$7:$D$107),  --($E28=$E$7:$E$107), --('Evidence střelců a nástřel'!$M28 &lt; 'Evidence střelců a nástřel'!$M$7:$M$107)),"")</f>
        <v/>
      </c>
      <c r="G28" s="16" t="str">
        <f>IF($A28&lt;&gt;"",SUMPRODUCT(--($U$7:$U$107=1),--($T$7:$T$107=$T28), --($C28=$C$7:$C$107), --($D28=$D$7:$D$107),  --($E28=$E$7:$E$107),--($F28=$F$7:$F$107), --('Evidence střelců a nástřel'!$L28 &lt; 'Evidence střelců a nástřel'!$L$7:$L$107)),"")</f>
        <v/>
      </c>
      <c r="H28" s="16" t="str">
        <f>IF($A28&lt;&gt;"",SUMPRODUCT(--($U$7:$U$107=1),--($T$7:$T$107=$T28), --($C28=$C$7:$C$107), --($D28=$D$7:$D$107),  --($E28=$E$7:$E$107), --($F28=$F$7:$F$107), --($G28=$G$7:$G$107), --('Evidence střelců a nástřel'!$K28 &lt; 'Evidence střelců a nástřel'!$K$7:$K$107)),"")</f>
        <v/>
      </c>
      <c r="I28" s="16" t="str">
        <f>IF($A28&lt;&gt;"",SUMPRODUCT(--($U$7:$U$107=1),--($T$7:$T$107=$T28),  --($C28=$C$7:$C$107), --($D28=$D$7:$D$107),  --($E28=$E$7:$E$107), --($F28=$F$7:$F$107), --($G28=$G$7:$G$107),  --($H28=$H$7:$H$107), --('Evidence střelců a nástřel'!$J28 &lt; 'Evidence střelců a nástřel'!$J$7:$J$107)),"")</f>
        <v/>
      </c>
      <c r="J28" s="16" t="str">
        <f>IF($A28&lt;&gt;"",SUMPRODUCT(--($U$7:$U$107=1),--($T$7:$T$107=$T28),   --($C28=$C$7:$C$107), --($D28=$D$7:$D$107),  --($E28=$E$7:$E$107), --($F28=$F$7:$F$107), --($G28=$G$7:$G$107),  --($H28=$H$7:$H$107), --($I28=$I$7:$I$107), --('Evidence střelců a nástřel'!$I28 &lt; 'Evidence střelců a nástřel'!$I$7:$I$107)),"")</f>
        <v/>
      </c>
      <c r="K28" s="16" t="str">
        <f>IF($A28&lt;&gt;"",SUMPRODUCT(--($U$7:$U$107=1),--($T$7:$T$107=$T28),  --($C28=$C$7:$C$107), --($D28=$D$7:$D$107),  --($E28=$E$7:$E$107), --($F28=$F$7:$F$107), --($G28=$G$7:$G$107),  --($H28=$H$7:$H$107), --($I28=$I$7:$I$107), --($J28=$J$7:$J$107), --('Evidence střelců a nástřel'!$H28 &lt; 'Evidence střelců a nástřel'!$H$7:$H$107)),"")</f>
        <v/>
      </c>
      <c r="L28" s="16" t="str">
        <f>IF($A28&lt;&gt;"",SUMPRODUCT(--($U$7:$U$107=1),--($T$7:$T$107=$T28),   --($C28=$C$7:$C$107), --($D28=$D$7:$D$107),  --($E28=$E$7:$E$107), --($F28=$F$7:$F$107), --($G28=$G$7:$G$107),  --($H28=$H$7:$H$107), --($I28=$I$7:$I$107), --($J28=$J$7:$J$107), --($K28=$K$7:$K$107), --('Evidence střelců a nástřel'!$G28 &lt; 'Evidence střelců a nástřel'!$G$7:$G$107)),"")</f>
        <v/>
      </c>
      <c r="M28" s="16" t="str">
        <f>IF($A28&lt;&gt;"",IF(AND(U28=0,Nastavení!$B$5="NE"), 1+SUMPRODUCT(--($A$7:$A$107&lt;&gt;""),--(T$7:$T$107=$T28), --($B28 &lt; $B$7:$B$107)), SUM($C28:$L28)),"")</f>
        <v/>
      </c>
      <c r="N28" s="16" t="str">
        <f>IF($A28&lt;&gt;"", SUMPRODUCT(--($T$7:$T$107=$T28),--($M$7:$M$107=$M28), --('Evidence střelců a nástřel'!$Q28 &lt; 'Evidence střelců a nástřel'!$Q$7:$Q$107)), "")</f>
        <v/>
      </c>
      <c r="O28" s="16" t="str">
        <f t="shared" si="2"/>
        <v/>
      </c>
      <c r="P28" s="16" t="str">
        <f>IF($A28&lt;&gt;"", IF(ISNA(VLOOKUP($T28,Nastavení!$B$10:$D$22,3,FALSE)),$O28,  $O28 + VLOOKUP('Evidence střelců a nástřel'!$C28,Nastavení!$B$10:$D$22,3,FALSE)), "")</f>
        <v/>
      </c>
      <c r="Q28" s="16" t="str">
        <f>IF($A28 &lt;&gt;"", COUNTIF($P$7:$P28, $P28) -1, "")</f>
        <v/>
      </c>
      <c r="R28" s="16" t="str">
        <f t="shared" si="1"/>
        <v/>
      </c>
      <c r="S28" s="16" t="str">
        <f>IF($A28&lt;&gt;"",  SUMPRODUCT(--('Evidence střelců a nástřel'!$A$7:$A$107&lt;&gt;""),--($T$7:$T$107&lt;&gt;"MZ"),--($T$7:$T$107=$T28),--('Evidence střelců a nástřel'!$S$7:$S$107='Evidence střelců a nástřel'!$S28)),"")</f>
        <v/>
      </c>
      <c r="T28" s="16" t="str">
        <f>IF( $A28&lt;&gt;"",IF(Nastavení!$B$4="NE", 'Evidence střelců a nástřel'!$C28,""),"")</f>
        <v/>
      </c>
      <c r="U28" s="16" t="str">
        <f>IF($A28&lt;&gt;"", IF(OR('Evidence střelců a nástřel'!$P28="",Nastavení!$B$5="ANO"),1,0),"")</f>
        <v/>
      </c>
    </row>
    <row r="29" spans="1:21" x14ac:dyDescent="0.25">
      <c r="A29" s="16" t="str">
        <f>'Evidence střelců a nástřel'!$A29</f>
        <v/>
      </c>
      <c r="B29" s="16" t="str">
        <f>IF($A29&lt;&gt;"", SUM('Evidence střelců a nástřel'!$F29:$O29)  +  IF(Nastavení!$B$5 = "NE", 'Evidence střelců a nástřel'!$P29, 0),"")</f>
        <v/>
      </c>
      <c r="C29" s="16" t="str">
        <f t="shared" si="0"/>
        <v/>
      </c>
      <c r="D29" s="16" t="str">
        <f>IF($A29&lt;&gt;"", SUMPRODUCT(--($U$7:$U$107=1), --($T$7:$T$107=$T29), --($C29=$C$7:$C$107), --('Evidence střelců a nástřel'!$O29 &lt; 'Evidence střelců a nástřel'!$O$7:$O$107)), "")</f>
        <v/>
      </c>
      <c r="E29" s="16" t="str">
        <f>IF($A29&lt;&gt;"",SUMPRODUCT(--($U$7:$U$107=1),--($T$7:$T$107=$T29),  --($C29=$C$7:$C$107), --($D29=$D$7:$D$107),--('Evidence střelců a nástřel'!$N29 &lt; 'Evidence střelců a nástřel'!$N$7:$N$107)),"")</f>
        <v/>
      </c>
      <c r="F29" s="16" t="str">
        <f>IF($A29&lt;&gt;"",SUMPRODUCT(--($U$7:$U$107=1),--($T$7:$T$107=$T29), --($C29=$C$7:$C$107), --($D29=$D$7:$D$107),  --($E29=$E$7:$E$107), --('Evidence střelců a nástřel'!$M29 &lt; 'Evidence střelců a nástřel'!$M$7:$M$107)),"")</f>
        <v/>
      </c>
      <c r="G29" s="16" t="str">
        <f>IF($A29&lt;&gt;"",SUMPRODUCT(--($U$7:$U$107=1),--($T$7:$T$107=$T29), --($C29=$C$7:$C$107), --($D29=$D$7:$D$107),  --($E29=$E$7:$E$107),--($F29=$F$7:$F$107), --('Evidence střelců a nástřel'!$L29 &lt; 'Evidence střelců a nástřel'!$L$7:$L$107)),"")</f>
        <v/>
      </c>
      <c r="H29" s="16" t="str">
        <f>IF($A29&lt;&gt;"",SUMPRODUCT(--($U$7:$U$107=1),--($T$7:$T$107=$T29), --($C29=$C$7:$C$107), --($D29=$D$7:$D$107),  --($E29=$E$7:$E$107), --($F29=$F$7:$F$107), --($G29=$G$7:$G$107), --('Evidence střelců a nástřel'!$K29 &lt; 'Evidence střelců a nástřel'!$K$7:$K$107)),"")</f>
        <v/>
      </c>
      <c r="I29" s="16" t="str">
        <f>IF($A29&lt;&gt;"",SUMPRODUCT(--($U$7:$U$107=1),--($T$7:$T$107=$T29),  --($C29=$C$7:$C$107), --($D29=$D$7:$D$107),  --($E29=$E$7:$E$107), --($F29=$F$7:$F$107), --($G29=$G$7:$G$107),  --($H29=$H$7:$H$107), --('Evidence střelců a nástřel'!$J29 &lt; 'Evidence střelců a nástřel'!$J$7:$J$107)),"")</f>
        <v/>
      </c>
      <c r="J29" s="16" t="str">
        <f>IF($A29&lt;&gt;"",SUMPRODUCT(--($U$7:$U$107=1),--($T$7:$T$107=$T29),   --($C29=$C$7:$C$107), --($D29=$D$7:$D$107),  --($E29=$E$7:$E$107), --($F29=$F$7:$F$107), --($G29=$G$7:$G$107),  --($H29=$H$7:$H$107), --($I29=$I$7:$I$107), --('Evidence střelců a nástřel'!$I29 &lt; 'Evidence střelců a nástřel'!$I$7:$I$107)),"")</f>
        <v/>
      </c>
      <c r="K29" s="16" t="str">
        <f>IF($A29&lt;&gt;"",SUMPRODUCT(--($U$7:$U$107=1),--($T$7:$T$107=$T29),  --($C29=$C$7:$C$107), --($D29=$D$7:$D$107),  --($E29=$E$7:$E$107), --($F29=$F$7:$F$107), --($G29=$G$7:$G$107),  --($H29=$H$7:$H$107), --($I29=$I$7:$I$107), --($J29=$J$7:$J$107), --('Evidence střelců a nástřel'!$H29 &lt; 'Evidence střelců a nástřel'!$H$7:$H$107)),"")</f>
        <v/>
      </c>
      <c r="L29" s="16" t="str">
        <f>IF($A29&lt;&gt;"",SUMPRODUCT(--($U$7:$U$107=1),--($T$7:$T$107=$T29),   --($C29=$C$7:$C$107), --($D29=$D$7:$D$107),  --($E29=$E$7:$E$107), --($F29=$F$7:$F$107), --($G29=$G$7:$G$107),  --($H29=$H$7:$H$107), --($I29=$I$7:$I$107), --($J29=$J$7:$J$107), --($K29=$K$7:$K$107), --('Evidence střelců a nástřel'!$G29 &lt; 'Evidence střelců a nástřel'!$G$7:$G$107)),"")</f>
        <v/>
      </c>
      <c r="M29" s="16" t="str">
        <f>IF($A29&lt;&gt;"",IF(AND(U29=0,Nastavení!$B$5="NE"), 1+SUMPRODUCT(--($A$7:$A$107&lt;&gt;""),--(T$7:$T$107=$T29), --($B29 &lt; $B$7:$B$107)), SUM($C29:$L29)),"")</f>
        <v/>
      </c>
      <c r="N29" s="16" t="str">
        <f>IF($A29&lt;&gt;"", SUMPRODUCT(--($T$7:$T$107=$T29),--($M$7:$M$107=$M29), --('Evidence střelců a nástřel'!$Q29 &lt; 'Evidence střelců a nástřel'!$Q$7:$Q$107)), "")</f>
        <v/>
      </c>
      <c r="O29" s="16" t="str">
        <f t="shared" si="2"/>
        <v/>
      </c>
      <c r="P29" s="16" t="str">
        <f>IF($A29&lt;&gt;"", IF(ISNA(VLOOKUP($T29,Nastavení!$B$10:$D$22,3,FALSE)),$O29,  $O29 + VLOOKUP('Evidence střelců a nástřel'!$C29,Nastavení!$B$10:$D$22,3,FALSE)), "")</f>
        <v/>
      </c>
      <c r="Q29" s="16" t="str">
        <f>IF($A29 &lt;&gt;"", COUNTIF($P$7:$P29, $P29) -1, "")</f>
        <v/>
      </c>
      <c r="R29" s="16" t="str">
        <f t="shared" si="1"/>
        <v/>
      </c>
      <c r="S29" s="16" t="str">
        <f>IF($A29&lt;&gt;"",  SUMPRODUCT(--('Evidence střelců a nástřel'!$A$7:$A$107&lt;&gt;""),--($T$7:$T$107&lt;&gt;"MZ"),--($T$7:$T$107=$T29),--('Evidence střelců a nástřel'!$S$7:$S$107='Evidence střelců a nástřel'!$S29)),"")</f>
        <v/>
      </c>
      <c r="T29" s="16" t="str">
        <f>IF( $A29&lt;&gt;"",IF(Nastavení!$B$4="NE", 'Evidence střelců a nástřel'!$C29,""),"")</f>
        <v/>
      </c>
      <c r="U29" s="16" t="str">
        <f>IF($A29&lt;&gt;"", IF(OR('Evidence střelců a nástřel'!$P29="",Nastavení!$B$5="ANO"),1,0),"")</f>
        <v/>
      </c>
    </row>
    <row r="30" spans="1:21" x14ac:dyDescent="0.25">
      <c r="A30" s="16" t="str">
        <f>'Evidence střelců a nástřel'!$A30</f>
        <v/>
      </c>
      <c r="B30" s="16" t="str">
        <f>IF($A30&lt;&gt;"", SUM('Evidence střelců a nástřel'!$F30:$O30)  +  IF(Nastavení!$B$5 = "NE", 'Evidence střelců a nástřel'!$P30, 0),"")</f>
        <v/>
      </c>
      <c r="C30" s="16" t="str">
        <f t="shared" si="0"/>
        <v/>
      </c>
      <c r="D30" s="16" t="str">
        <f>IF($A30&lt;&gt;"", SUMPRODUCT(--($U$7:$U$107=1), --($T$7:$T$107=$T30), --($C30=$C$7:$C$107), --('Evidence střelců a nástřel'!$O30 &lt; 'Evidence střelců a nástřel'!$O$7:$O$107)), "")</f>
        <v/>
      </c>
      <c r="E30" s="16" t="str">
        <f>IF($A30&lt;&gt;"",SUMPRODUCT(--($U$7:$U$107=1),--($T$7:$T$107=$T30),  --($C30=$C$7:$C$107), --($D30=$D$7:$D$107),--('Evidence střelců a nástřel'!$N30 &lt; 'Evidence střelců a nástřel'!$N$7:$N$107)),"")</f>
        <v/>
      </c>
      <c r="F30" s="16" t="str">
        <f>IF($A30&lt;&gt;"",SUMPRODUCT(--($U$7:$U$107=1),--($T$7:$T$107=$T30), --($C30=$C$7:$C$107), --($D30=$D$7:$D$107),  --($E30=$E$7:$E$107), --('Evidence střelců a nástřel'!$M30 &lt; 'Evidence střelců a nástřel'!$M$7:$M$107)),"")</f>
        <v/>
      </c>
      <c r="G30" s="16" t="str">
        <f>IF($A30&lt;&gt;"",SUMPRODUCT(--($U$7:$U$107=1),--($T$7:$T$107=$T30), --($C30=$C$7:$C$107), --($D30=$D$7:$D$107),  --($E30=$E$7:$E$107),--($F30=$F$7:$F$107), --('Evidence střelců a nástřel'!$L30 &lt; 'Evidence střelců a nástřel'!$L$7:$L$107)),"")</f>
        <v/>
      </c>
      <c r="H30" s="16" t="str">
        <f>IF($A30&lt;&gt;"",SUMPRODUCT(--($U$7:$U$107=1),--($T$7:$T$107=$T30), --($C30=$C$7:$C$107), --($D30=$D$7:$D$107),  --($E30=$E$7:$E$107), --($F30=$F$7:$F$107), --($G30=$G$7:$G$107), --('Evidence střelců a nástřel'!$K30 &lt; 'Evidence střelců a nástřel'!$K$7:$K$107)),"")</f>
        <v/>
      </c>
      <c r="I30" s="16" t="str">
        <f>IF($A30&lt;&gt;"",SUMPRODUCT(--($U$7:$U$107=1),--($T$7:$T$107=$T30),  --($C30=$C$7:$C$107), --($D30=$D$7:$D$107),  --($E30=$E$7:$E$107), --($F30=$F$7:$F$107), --($G30=$G$7:$G$107),  --($H30=$H$7:$H$107), --('Evidence střelců a nástřel'!$J30 &lt; 'Evidence střelců a nástřel'!$J$7:$J$107)),"")</f>
        <v/>
      </c>
      <c r="J30" s="16" t="str">
        <f>IF($A30&lt;&gt;"",SUMPRODUCT(--($U$7:$U$107=1),--($T$7:$T$107=$T30),   --($C30=$C$7:$C$107), --($D30=$D$7:$D$107),  --($E30=$E$7:$E$107), --($F30=$F$7:$F$107), --($G30=$G$7:$G$107),  --($H30=$H$7:$H$107), --($I30=$I$7:$I$107), --('Evidence střelců a nástřel'!$I30 &lt; 'Evidence střelců a nástřel'!$I$7:$I$107)),"")</f>
        <v/>
      </c>
      <c r="K30" s="16" t="str">
        <f>IF($A30&lt;&gt;"",SUMPRODUCT(--($U$7:$U$107=1),--($T$7:$T$107=$T30),  --($C30=$C$7:$C$107), --($D30=$D$7:$D$107),  --($E30=$E$7:$E$107), --($F30=$F$7:$F$107), --($G30=$G$7:$G$107),  --($H30=$H$7:$H$107), --($I30=$I$7:$I$107), --($J30=$J$7:$J$107), --('Evidence střelců a nástřel'!$H30 &lt; 'Evidence střelců a nástřel'!$H$7:$H$107)),"")</f>
        <v/>
      </c>
      <c r="L30" s="16" t="str">
        <f>IF($A30&lt;&gt;"",SUMPRODUCT(--($U$7:$U$107=1),--($T$7:$T$107=$T30),   --($C30=$C$7:$C$107), --($D30=$D$7:$D$107),  --($E30=$E$7:$E$107), --($F30=$F$7:$F$107), --($G30=$G$7:$G$107),  --($H30=$H$7:$H$107), --($I30=$I$7:$I$107), --($J30=$J$7:$J$107), --($K30=$K$7:$K$107), --('Evidence střelců a nástřel'!$G30 &lt; 'Evidence střelců a nástřel'!$G$7:$G$107)),"")</f>
        <v/>
      </c>
      <c r="M30" s="16" t="str">
        <f>IF($A30&lt;&gt;"",IF(AND(U30=0,Nastavení!$B$5="NE"), 1+SUMPRODUCT(--($A$7:$A$107&lt;&gt;""),--(T$7:$T$107=$T30), --($B30 &lt; $B$7:$B$107)), SUM($C30:$L30)),"")</f>
        <v/>
      </c>
      <c r="N30" s="16" t="str">
        <f>IF($A30&lt;&gt;"", SUMPRODUCT(--($T$7:$T$107=$T30),--($M$7:$M$107=$M30), --('Evidence střelců a nástřel'!$Q30 &lt; 'Evidence střelců a nástřel'!$Q$7:$Q$107)), "")</f>
        <v/>
      </c>
      <c r="O30" s="16" t="str">
        <f t="shared" si="2"/>
        <v/>
      </c>
      <c r="P30" s="16" t="str">
        <f>IF($A30&lt;&gt;"", IF(ISNA(VLOOKUP($T30,Nastavení!$B$10:$D$22,3,FALSE)),$O30,  $O30 + VLOOKUP('Evidence střelců a nástřel'!$C30,Nastavení!$B$10:$D$22,3,FALSE)), "")</f>
        <v/>
      </c>
      <c r="Q30" s="16" t="str">
        <f>IF($A30 &lt;&gt;"", COUNTIF($P$7:$P30, $P30) -1, "")</f>
        <v/>
      </c>
      <c r="R30" s="16" t="str">
        <f t="shared" si="1"/>
        <v/>
      </c>
      <c r="S30" s="16" t="str">
        <f>IF($A30&lt;&gt;"",  SUMPRODUCT(--('Evidence střelců a nástřel'!$A$7:$A$107&lt;&gt;""),--($T$7:$T$107&lt;&gt;"MZ"),--($T$7:$T$107=$T30),--('Evidence střelců a nástřel'!$S$7:$S$107='Evidence střelců a nástřel'!$S30)),"")</f>
        <v/>
      </c>
      <c r="T30" s="16" t="str">
        <f>IF( $A30&lt;&gt;"",IF(Nastavení!$B$4="NE", 'Evidence střelců a nástřel'!$C30,""),"")</f>
        <v/>
      </c>
      <c r="U30" s="16" t="str">
        <f>IF($A30&lt;&gt;"", IF(OR('Evidence střelců a nástřel'!$P30="",Nastavení!$B$5="ANO"),1,0),"")</f>
        <v/>
      </c>
    </row>
    <row r="31" spans="1:21" x14ac:dyDescent="0.25">
      <c r="A31" s="16" t="str">
        <f>'Evidence střelců a nástřel'!$A31</f>
        <v/>
      </c>
      <c r="B31" s="16" t="str">
        <f>IF($A31&lt;&gt;"", SUM('Evidence střelců a nástřel'!$F31:$O31)  +  IF(Nastavení!$B$5 = "NE", 'Evidence střelců a nástřel'!$P31, 0),"")</f>
        <v/>
      </c>
      <c r="C31" s="16" t="str">
        <f t="shared" si="0"/>
        <v/>
      </c>
      <c r="D31" s="16" t="str">
        <f>IF($A31&lt;&gt;"", SUMPRODUCT(--($U$7:$U$107=1), --($T$7:$T$107=$T31), --($C31=$C$7:$C$107), --('Evidence střelců a nástřel'!$O31 &lt; 'Evidence střelců a nástřel'!$O$7:$O$107)), "")</f>
        <v/>
      </c>
      <c r="E31" s="16" t="str">
        <f>IF($A31&lt;&gt;"",SUMPRODUCT(--($U$7:$U$107=1),--($T$7:$T$107=$T31),  --($C31=$C$7:$C$107), --($D31=$D$7:$D$107),--('Evidence střelců a nástřel'!$N31 &lt; 'Evidence střelců a nástřel'!$N$7:$N$107)),"")</f>
        <v/>
      </c>
      <c r="F31" s="16" t="str">
        <f>IF($A31&lt;&gt;"",SUMPRODUCT(--($U$7:$U$107=1),--($T$7:$T$107=$T31), --($C31=$C$7:$C$107), --($D31=$D$7:$D$107),  --($E31=$E$7:$E$107), --('Evidence střelců a nástřel'!$M31 &lt; 'Evidence střelců a nástřel'!$M$7:$M$107)),"")</f>
        <v/>
      </c>
      <c r="G31" s="16" t="str">
        <f>IF($A31&lt;&gt;"",SUMPRODUCT(--($U$7:$U$107=1),--($T$7:$T$107=$T31), --($C31=$C$7:$C$107), --($D31=$D$7:$D$107),  --($E31=$E$7:$E$107),--($F31=$F$7:$F$107), --('Evidence střelců a nástřel'!$L31 &lt; 'Evidence střelců a nástřel'!$L$7:$L$107)),"")</f>
        <v/>
      </c>
      <c r="H31" s="16" t="str">
        <f>IF($A31&lt;&gt;"",SUMPRODUCT(--($U$7:$U$107=1),--($T$7:$T$107=$T31), --($C31=$C$7:$C$107), --($D31=$D$7:$D$107),  --($E31=$E$7:$E$107), --($F31=$F$7:$F$107), --($G31=$G$7:$G$107), --('Evidence střelců a nástřel'!$K31 &lt; 'Evidence střelců a nástřel'!$K$7:$K$107)),"")</f>
        <v/>
      </c>
      <c r="I31" s="16" t="str">
        <f>IF($A31&lt;&gt;"",SUMPRODUCT(--($U$7:$U$107=1),--($T$7:$T$107=$T31),  --($C31=$C$7:$C$107), --($D31=$D$7:$D$107),  --($E31=$E$7:$E$107), --($F31=$F$7:$F$107), --($G31=$G$7:$G$107),  --($H31=$H$7:$H$107), --('Evidence střelců a nástřel'!$J31 &lt; 'Evidence střelců a nástřel'!$J$7:$J$107)),"")</f>
        <v/>
      </c>
      <c r="J31" s="16" t="str">
        <f>IF($A31&lt;&gt;"",SUMPRODUCT(--($U$7:$U$107=1),--($T$7:$T$107=$T31),   --($C31=$C$7:$C$107), --($D31=$D$7:$D$107),  --($E31=$E$7:$E$107), --($F31=$F$7:$F$107), --($G31=$G$7:$G$107),  --($H31=$H$7:$H$107), --($I31=$I$7:$I$107), --('Evidence střelců a nástřel'!$I31 &lt; 'Evidence střelců a nástřel'!$I$7:$I$107)),"")</f>
        <v/>
      </c>
      <c r="K31" s="16" t="str">
        <f>IF($A31&lt;&gt;"",SUMPRODUCT(--($U$7:$U$107=1),--($T$7:$T$107=$T31),  --($C31=$C$7:$C$107), --($D31=$D$7:$D$107),  --($E31=$E$7:$E$107), --($F31=$F$7:$F$107), --($G31=$G$7:$G$107),  --($H31=$H$7:$H$107), --($I31=$I$7:$I$107), --($J31=$J$7:$J$107), --('Evidence střelců a nástřel'!$H31 &lt; 'Evidence střelců a nástřel'!$H$7:$H$107)),"")</f>
        <v/>
      </c>
      <c r="L31" s="16" t="str">
        <f>IF($A31&lt;&gt;"",SUMPRODUCT(--($U$7:$U$107=1),--($T$7:$T$107=$T31),   --($C31=$C$7:$C$107), --($D31=$D$7:$D$107),  --($E31=$E$7:$E$107), --($F31=$F$7:$F$107), --($G31=$G$7:$G$107),  --($H31=$H$7:$H$107), --($I31=$I$7:$I$107), --($J31=$J$7:$J$107), --($K31=$K$7:$K$107), --('Evidence střelců a nástřel'!$G31 &lt; 'Evidence střelců a nástřel'!$G$7:$G$107)),"")</f>
        <v/>
      </c>
      <c r="M31" s="16" t="str">
        <f>IF($A31&lt;&gt;"",IF(AND(U31=0,Nastavení!$B$5="NE"), 1+SUMPRODUCT(--($A$7:$A$107&lt;&gt;""),--(T$7:$T$107=$T31), --($B31 &lt; $B$7:$B$107)), SUM($C31:$L31)),"")</f>
        <v/>
      </c>
      <c r="N31" s="16" t="str">
        <f>IF($A31&lt;&gt;"", SUMPRODUCT(--($T$7:$T$107=$T31),--($M$7:$M$107=$M31), --('Evidence střelců a nástřel'!$Q31 &lt; 'Evidence střelců a nástřel'!$Q$7:$Q$107)), "")</f>
        <v/>
      </c>
      <c r="O31" s="16" t="str">
        <f t="shared" si="2"/>
        <v/>
      </c>
      <c r="P31" s="16" t="str">
        <f>IF($A31&lt;&gt;"", IF(ISNA(VLOOKUP($T31,Nastavení!$B$10:$D$22,3,FALSE)),$O31,  $O31 + VLOOKUP('Evidence střelců a nástřel'!$C31,Nastavení!$B$10:$D$22,3,FALSE)), "")</f>
        <v/>
      </c>
      <c r="Q31" s="16" t="str">
        <f>IF($A31 &lt;&gt;"", COUNTIF($P$7:$P31, $P31) -1, "")</f>
        <v/>
      </c>
      <c r="R31" s="16" t="str">
        <f t="shared" si="1"/>
        <v/>
      </c>
      <c r="S31" s="16" t="str">
        <f>IF($A31&lt;&gt;"",  SUMPRODUCT(--('Evidence střelců a nástřel'!$A$7:$A$107&lt;&gt;""),--($T$7:$T$107&lt;&gt;"MZ"),--($T$7:$T$107=$T31),--('Evidence střelců a nástřel'!$S$7:$S$107='Evidence střelců a nástřel'!$S31)),"")</f>
        <v/>
      </c>
      <c r="T31" s="16" t="str">
        <f>IF( $A31&lt;&gt;"",IF(Nastavení!$B$4="NE", 'Evidence střelců a nástřel'!$C31,""),"")</f>
        <v/>
      </c>
      <c r="U31" s="16" t="str">
        <f>IF($A31&lt;&gt;"", IF(OR('Evidence střelců a nástřel'!$P31="",Nastavení!$B$5="ANO"),1,0),"")</f>
        <v/>
      </c>
    </row>
    <row r="32" spans="1:21" x14ac:dyDescent="0.25">
      <c r="A32" s="16" t="str">
        <f>'Evidence střelců a nástřel'!$A32</f>
        <v/>
      </c>
      <c r="B32" s="16" t="str">
        <f>IF($A32&lt;&gt;"", SUM('Evidence střelců a nástřel'!$F32:$O32)  +  IF(Nastavení!$B$5 = "NE", 'Evidence střelců a nástřel'!$P32, 0),"")</f>
        <v/>
      </c>
      <c r="C32" s="16" t="str">
        <f t="shared" si="0"/>
        <v/>
      </c>
      <c r="D32" s="16" t="str">
        <f>IF($A32&lt;&gt;"", SUMPRODUCT(--($U$7:$U$107=1), --($T$7:$T$107=$T32), --($C32=$C$7:$C$107), --('Evidence střelců a nástřel'!$O32 &lt; 'Evidence střelců a nástřel'!$O$7:$O$107)), "")</f>
        <v/>
      </c>
      <c r="E32" s="16" t="str">
        <f>IF($A32&lt;&gt;"",SUMPRODUCT(--($U$7:$U$107=1),--($T$7:$T$107=$T32),  --($C32=$C$7:$C$107), --($D32=$D$7:$D$107),--('Evidence střelců a nástřel'!$N32 &lt; 'Evidence střelců a nástřel'!$N$7:$N$107)),"")</f>
        <v/>
      </c>
      <c r="F32" s="16" t="str">
        <f>IF($A32&lt;&gt;"",SUMPRODUCT(--($U$7:$U$107=1),--($T$7:$T$107=$T32), --($C32=$C$7:$C$107), --($D32=$D$7:$D$107),  --($E32=$E$7:$E$107), --('Evidence střelců a nástřel'!$M32 &lt; 'Evidence střelců a nástřel'!$M$7:$M$107)),"")</f>
        <v/>
      </c>
      <c r="G32" s="16" t="str">
        <f>IF($A32&lt;&gt;"",SUMPRODUCT(--($U$7:$U$107=1),--($T$7:$T$107=$T32), --($C32=$C$7:$C$107), --($D32=$D$7:$D$107),  --($E32=$E$7:$E$107),--($F32=$F$7:$F$107), --('Evidence střelců a nástřel'!$L32 &lt; 'Evidence střelců a nástřel'!$L$7:$L$107)),"")</f>
        <v/>
      </c>
      <c r="H32" s="16" t="str">
        <f>IF($A32&lt;&gt;"",SUMPRODUCT(--($U$7:$U$107=1),--($T$7:$T$107=$T32), --($C32=$C$7:$C$107), --($D32=$D$7:$D$107),  --($E32=$E$7:$E$107), --($F32=$F$7:$F$107), --($G32=$G$7:$G$107), --('Evidence střelců a nástřel'!$K32 &lt; 'Evidence střelců a nástřel'!$K$7:$K$107)),"")</f>
        <v/>
      </c>
      <c r="I32" s="16" t="str">
        <f>IF($A32&lt;&gt;"",SUMPRODUCT(--($U$7:$U$107=1),--($T$7:$T$107=$T32),  --($C32=$C$7:$C$107), --($D32=$D$7:$D$107),  --($E32=$E$7:$E$107), --($F32=$F$7:$F$107), --($G32=$G$7:$G$107),  --($H32=$H$7:$H$107), --('Evidence střelců a nástřel'!$J32 &lt; 'Evidence střelců a nástřel'!$J$7:$J$107)),"")</f>
        <v/>
      </c>
      <c r="J32" s="16" t="str">
        <f>IF($A32&lt;&gt;"",SUMPRODUCT(--($U$7:$U$107=1),--($T$7:$T$107=$T32),   --($C32=$C$7:$C$107), --($D32=$D$7:$D$107),  --($E32=$E$7:$E$107), --($F32=$F$7:$F$107), --($G32=$G$7:$G$107),  --($H32=$H$7:$H$107), --($I32=$I$7:$I$107), --('Evidence střelců a nástřel'!$I32 &lt; 'Evidence střelců a nástřel'!$I$7:$I$107)),"")</f>
        <v/>
      </c>
      <c r="K32" s="16" t="str">
        <f>IF($A32&lt;&gt;"",SUMPRODUCT(--($U$7:$U$107=1),--($T$7:$T$107=$T32),  --($C32=$C$7:$C$107), --($D32=$D$7:$D$107),  --($E32=$E$7:$E$107), --($F32=$F$7:$F$107), --($G32=$G$7:$G$107),  --($H32=$H$7:$H$107), --($I32=$I$7:$I$107), --($J32=$J$7:$J$107), --('Evidence střelců a nástřel'!$H32 &lt; 'Evidence střelců a nástřel'!$H$7:$H$107)),"")</f>
        <v/>
      </c>
      <c r="L32" s="16" t="str">
        <f>IF($A32&lt;&gt;"",SUMPRODUCT(--($U$7:$U$107=1),--($T$7:$T$107=$T32),   --($C32=$C$7:$C$107), --($D32=$D$7:$D$107),  --($E32=$E$7:$E$107), --($F32=$F$7:$F$107), --($G32=$G$7:$G$107),  --($H32=$H$7:$H$107), --($I32=$I$7:$I$107), --($J32=$J$7:$J$107), --($K32=$K$7:$K$107), --('Evidence střelců a nástřel'!$G32 &lt; 'Evidence střelců a nástřel'!$G$7:$G$107)),"")</f>
        <v/>
      </c>
      <c r="M32" s="16" t="str">
        <f>IF($A32&lt;&gt;"",IF(AND(U32=0,Nastavení!$B$5="NE"), 1+SUMPRODUCT(--($A$7:$A$107&lt;&gt;""),--(T$7:$T$107=$T32), --($B32 &lt; $B$7:$B$107)), SUM($C32:$L32)),"")</f>
        <v/>
      </c>
      <c r="N32" s="16" t="str">
        <f>IF($A32&lt;&gt;"", SUMPRODUCT(--($T$7:$T$107=$T32),--($M$7:$M$107=$M32), --('Evidence střelců a nástřel'!$Q32 &lt; 'Evidence střelců a nástřel'!$Q$7:$Q$107)), "")</f>
        <v/>
      </c>
      <c r="O32" s="16" t="str">
        <f t="shared" si="2"/>
        <v/>
      </c>
      <c r="P32" s="16" t="str">
        <f>IF($A32&lt;&gt;"", IF(ISNA(VLOOKUP($T32,Nastavení!$B$10:$D$22,3,FALSE)),$O32,  $O32 + VLOOKUP('Evidence střelců a nástřel'!$C32,Nastavení!$B$10:$D$22,3,FALSE)), "")</f>
        <v/>
      </c>
      <c r="Q32" s="16" t="str">
        <f>IF($A32 &lt;&gt;"", COUNTIF($P$7:$P32, $P32) -1, "")</f>
        <v/>
      </c>
      <c r="R32" s="16" t="str">
        <f t="shared" si="1"/>
        <v/>
      </c>
      <c r="S32" s="16" t="str">
        <f>IF($A32&lt;&gt;"",  SUMPRODUCT(--('Evidence střelců a nástřel'!$A$7:$A$107&lt;&gt;""),--($T$7:$T$107&lt;&gt;"MZ"),--($T$7:$T$107=$T32),--('Evidence střelců a nástřel'!$S$7:$S$107='Evidence střelců a nástřel'!$S32)),"")</f>
        <v/>
      </c>
      <c r="T32" s="16" t="str">
        <f>IF( $A32&lt;&gt;"",IF(Nastavení!$B$4="NE", 'Evidence střelců a nástřel'!$C32,""),"")</f>
        <v/>
      </c>
      <c r="U32" s="16" t="str">
        <f>IF($A32&lt;&gt;"", IF(OR('Evidence střelců a nástřel'!$P32="",Nastavení!$B$5="ANO"),1,0),"")</f>
        <v/>
      </c>
    </row>
    <row r="33" spans="1:21" x14ac:dyDescent="0.25">
      <c r="A33" s="16" t="str">
        <f>'Evidence střelců a nástřel'!$A33</f>
        <v/>
      </c>
      <c r="B33" s="16" t="str">
        <f>IF($A33&lt;&gt;"", SUM('Evidence střelců a nástřel'!$F33:$O33)  +  IF(Nastavení!$B$5 = "NE", 'Evidence střelců a nástřel'!$P33, 0),"")</f>
        <v/>
      </c>
      <c r="C33" s="16" t="str">
        <f t="shared" si="0"/>
        <v/>
      </c>
      <c r="D33" s="16" t="str">
        <f>IF($A33&lt;&gt;"", SUMPRODUCT(--($U$7:$U$107=1), --($T$7:$T$107=$T33), --($C33=$C$7:$C$107), --('Evidence střelců a nástřel'!$O33 &lt; 'Evidence střelců a nástřel'!$O$7:$O$107)), "")</f>
        <v/>
      </c>
      <c r="E33" s="16" t="str">
        <f>IF($A33&lt;&gt;"",SUMPRODUCT(--($U$7:$U$107=1),--($T$7:$T$107=$T33),  --($C33=$C$7:$C$107), --($D33=$D$7:$D$107),--('Evidence střelců a nástřel'!$N33 &lt; 'Evidence střelců a nástřel'!$N$7:$N$107)),"")</f>
        <v/>
      </c>
      <c r="F33" s="16" t="str">
        <f>IF($A33&lt;&gt;"",SUMPRODUCT(--($U$7:$U$107=1),--($T$7:$T$107=$T33), --($C33=$C$7:$C$107), --($D33=$D$7:$D$107),  --($E33=$E$7:$E$107), --('Evidence střelců a nástřel'!$M33 &lt; 'Evidence střelců a nástřel'!$M$7:$M$107)),"")</f>
        <v/>
      </c>
      <c r="G33" s="16" t="str">
        <f>IF($A33&lt;&gt;"",SUMPRODUCT(--($U$7:$U$107=1),--($T$7:$T$107=$T33), --($C33=$C$7:$C$107), --($D33=$D$7:$D$107),  --($E33=$E$7:$E$107),--($F33=$F$7:$F$107), --('Evidence střelců a nástřel'!$L33 &lt; 'Evidence střelců a nástřel'!$L$7:$L$107)),"")</f>
        <v/>
      </c>
      <c r="H33" s="16" t="str">
        <f>IF($A33&lt;&gt;"",SUMPRODUCT(--($U$7:$U$107=1),--($T$7:$T$107=$T33), --($C33=$C$7:$C$107), --($D33=$D$7:$D$107),  --($E33=$E$7:$E$107), --($F33=$F$7:$F$107), --($G33=$G$7:$G$107), --('Evidence střelců a nástřel'!$K33 &lt; 'Evidence střelců a nástřel'!$K$7:$K$107)),"")</f>
        <v/>
      </c>
      <c r="I33" s="16" t="str">
        <f>IF($A33&lt;&gt;"",SUMPRODUCT(--($U$7:$U$107=1),--($T$7:$T$107=$T33),  --($C33=$C$7:$C$107), --($D33=$D$7:$D$107),  --($E33=$E$7:$E$107), --($F33=$F$7:$F$107), --($G33=$G$7:$G$107),  --($H33=$H$7:$H$107), --('Evidence střelců a nástřel'!$J33 &lt; 'Evidence střelců a nástřel'!$J$7:$J$107)),"")</f>
        <v/>
      </c>
      <c r="J33" s="16" t="str">
        <f>IF($A33&lt;&gt;"",SUMPRODUCT(--($U$7:$U$107=1),--($T$7:$T$107=$T33),   --($C33=$C$7:$C$107), --($D33=$D$7:$D$107),  --($E33=$E$7:$E$107), --($F33=$F$7:$F$107), --($G33=$G$7:$G$107),  --($H33=$H$7:$H$107), --($I33=$I$7:$I$107), --('Evidence střelců a nástřel'!$I33 &lt; 'Evidence střelců a nástřel'!$I$7:$I$107)),"")</f>
        <v/>
      </c>
      <c r="K33" s="16" t="str">
        <f>IF($A33&lt;&gt;"",SUMPRODUCT(--($U$7:$U$107=1),--($T$7:$T$107=$T33),  --($C33=$C$7:$C$107), --($D33=$D$7:$D$107),  --($E33=$E$7:$E$107), --($F33=$F$7:$F$107), --($G33=$G$7:$G$107),  --($H33=$H$7:$H$107), --($I33=$I$7:$I$107), --($J33=$J$7:$J$107), --('Evidence střelců a nástřel'!$H33 &lt; 'Evidence střelců a nástřel'!$H$7:$H$107)),"")</f>
        <v/>
      </c>
      <c r="L33" s="16" t="str">
        <f>IF($A33&lt;&gt;"",SUMPRODUCT(--($U$7:$U$107=1),--($T$7:$T$107=$T33),   --($C33=$C$7:$C$107), --($D33=$D$7:$D$107),  --($E33=$E$7:$E$107), --($F33=$F$7:$F$107), --($G33=$G$7:$G$107),  --($H33=$H$7:$H$107), --($I33=$I$7:$I$107), --($J33=$J$7:$J$107), --($K33=$K$7:$K$107), --('Evidence střelců a nástřel'!$G33 &lt; 'Evidence střelců a nástřel'!$G$7:$G$107)),"")</f>
        <v/>
      </c>
      <c r="M33" s="16" t="str">
        <f>IF($A33&lt;&gt;"",IF(AND(U33=0,Nastavení!$B$5="NE"), 1+SUMPRODUCT(--($A$7:$A$107&lt;&gt;""),--(T$7:$T$107=$T33), --($B33 &lt; $B$7:$B$107)), SUM($C33:$L33)),"")</f>
        <v/>
      </c>
      <c r="N33" s="16" t="str">
        <f>IF($A33&lt;&gt;"", SUMPRODUCT(--($T$7:$T$107=$T33),--($M$7:$M$107=$M33), --('Evidence střelců a nástřel'!$Q33 &lt; 'Evidence střelců a nástřel'!$Q$7:$Q$107)), "")</f>
        <v/>
      </c>
      <c r="O33" s="16" t="str">
        <f t="shared" si="2"/>
        <v/>
      </c>
      <c r="P33" s="16" t="str">
        <f>IF($A33&lt;&gt;"", IF(ISNA(VLOOKUP($T33,Nastavení!$B$10:$D$22,3,FALSE)),$O33,  $O33 + VLOOKUP('Evidence střelců a nástřel'!$C33,Nastavení!$B$10:$D$22,3,FALSE)), "")</f>
        <v/>
      </c>
      <c r="Q33" s="16" t="str">
        <f>IF($A33 &lt;&gt;"", COUNTIF($P$7:$P33, $P33) -1, "")</f>
        <v/>
      </c>
      <c r="R33" s="16" t="str">
        <f t="shared" si="1"/>
        <v/>
      </c>
      <c r="S33" s="16" t="str">
        <f>IF($A33&lt;&gt;"",  SUMPRODUCT(--('Evidence střelců a nástřel'!$A$7:$A$107&lt;&gt;""),--($T$7:$T$107&lt;&gt;"MZ"),--($T$7:$T$107=$T33),--('Evidence střelců a nástřel'!$S$7:$S$107='Evidence střelců a nástřel'!$S33)),"")</f>
        <v/>
      </c>
      <c r="T33" s="16" t="str">
        <f>IF( $A33&lt;&gt;"",IF(Nastavení!$B$4="NE", 'Evidence střelců a nástřel'!$C33,""),"")</f>
        <v/>
      </c>
      <c r="U33" s="16" t="str">
        <f>IF($A33&lt;&gt;"", IF(OR('Evidence střelců a nástřel'!$P33="",Nastavení!$B$5="ANO"),1,0),"")</f>
        <v/>
      </c>
    </row>
    <row r="34" spans="1:21" x14ac:dyDescent="0.25">
      <c r="A34" s="16" t="str">
        <f>'Evidence střelců a nástřel'!$A34</f>
        <v/>
      </c>
      <c r="B34" s="16" t="str">
        <f>IF($A34&lt;&gt;"", SUM('Evidence střelců a nástřel'!$F34:$O34)  +  IF(Nastavení!$B$5 = "NE", 'Evidence střelců a nástřel'!$P34, 0),"")</f>
        <v/>
      </c>
      <c r="C34" s="16" t="str">
        <f t="shared" si="0"/>
        <v/>
      </c>
      <c r="D34" s="16" t="str">
        <f>IF($A34&lt;&gt;"", SUMPRODUCT(--($U$7:$U$107=1), --($T$7:$T$107=$T34), --($C34=$C$7:$C$107), --('Evidence střelců a nástřel'!$O34 &lt; 'Evidence střelců a nástřel'!$O$7:$O$107)), "")</f>
        <v/>
      </c>
      <c r="E34" s="16" t="str">
        <f>IF($A34&lt;&gt;"",SUMPRODUCT(--($U$7:$U$107=1),--($T$7:$T$107=$T34),  --($C34=$C$7:$C$107), --($D34=$D$7:$D$107),--('Evidence střelců a nástřel'!$N34 &lt; 'Evidence střelců a nástřel'!$N$7:$N$107)),"")</f>
        <v/>
      </c>
      <c r="F34" s="16" t="str">
        <f>IF($A34&lt;&gt;"",SUMPRODUCT(--($U$7:$U$107=1),--($T$7:$T$107=$T34), --($C34=$C$7:$C$107), --($D34=$D$7:$D$107),  --($E34=$E$7:$E$107), --('Evidence střelců a nástřel'!$M34 &lt; 'Evidence střelců a nástřel'!$M$7:$M$107)),"")</f>
        <v/>
      </c>
      <c r="G34" s="16" t="str">
        <f>IF($A34&lt;&gt;"",SUMPRODUCT(--($U$7:$U$107=1),--($T$7:$T$107=$T34), --($C34=$C$7:$C$107), --($D34=$D$7:$D$107),  --($E34=$E$7:$E$107),--($F34=$F$7:$F$107), --('Evidence střelců a nástřel'!$L34 &lt; 'Evidence střelců a nástřel'!$L$7:$L$107)),"")</f>
        <v/>
      </c>
      <c r="H34" s="16" t="str">
        <f>IF($A34&lt;&gt;"",SUMPRODUCT(--($U$7:$U$107=1),--($T$7:$T$107=$T34), --($C34=$C$7:$C$107), --($D34=$D$7:$D$107),  --($E34=$E$7:$E$107), --($F34=$F$7:$F$107), --($G34=$G$7:$G$107), --('Evidence střelců a nástřel'!$K34 &lt; 'Evidence střelců a nástřel'!$K$7:$K$107)),"")</f>
        <v/>
      </c>
      <c r="I34" s="16" t="str">
        <f>IF($A34&lt;&gt;"",SUMPRODUCT(--($U$7:$U$107=1),--($T$7:$T$107=$T34),  --($C34=$C$7:$C$107), --($D34=$D$7:$D$107),  --($E34=$E$7:$E$107), --($F34=$F$7:$F$107), --($G34=$G$7:$G$107),  --($H34=$H$7:$H$107), --('Evidence střelců a nástřel'!$J34 &lt; 'Evidence střelců a nástřel'!$J$7:$J$107)),"")</f>
        <v/>
      </c>
      <c r="J34" s="16" t="str">
        <f>IF($A34&lt;&gt;"",SUMPRODUCT(--($U$7:$U$107=1),--($T$7:$T$107=$T34),   --($C34=$C$7:$C$107), --($D34=$D$7:$D$107),  --($E34=$E$7:$E$107), --($F34=$F$7:$F$107), --($G34=$G$7:$G$107),  --($H34=$H$7:$H$107), --($I34=$I$7:$I$107), --('Evidence střelců a nástřel'!$I34 &lt; 'Evidence střelců a nástřel'!$I$7:$I$107)),"")</f>
        <v/>
      </c>
      <c r="K34" s="16" t="str">
        <f>IF($A34&lt;&gt;"",SUMPRODUCT(--($U$7:$U$107=1),--($T$7:$T$107=$T34),  --($C34=$C$7:$C$107), --($D34=$D$7:$D$107),  --($E34=$E$7:$E$107), --($F34=$F$7:$F$107), --($G34=$G$7:$G$107),  --($H34=$H$7:$H$107), --($I34=$I$7:$I$107), --($J34=$J$7:$J$107), --('Evidence střelců a nástřel'!$H34 &lt; 'Evidence střelců a nástřel'!$H$7:$H$107)),"")</f>
        <v/>
      </c>
      <c r="L34" s="16" t="str">
        <f>IF($A34&lt;&gt;"",SUMPRODUCT(--($U$7:$U$107=1),--($T$7:$T$107=$T34),   --($C34=$C$7:$C$107), --($D34=$D$7:$D$107),  --($E34=$E$7:$E$107), --($F34=$F$7:$F$107), --($G34=$G$7:$G$107),  --($H34=$H$7:$H$107), --($I34=$I$7:$I$107), --($J34=$J$7:$J$107), --($K34=$K$7:$K$107), --('Evidence střelců a nástřel'!$G34 &lt; 'Evidence střelců a nástřel'!$G$7:$G$107)),"")</f>
        <v/>
      </c>
      <c r="M34" s="16" t="str">
        <f>IF($A34&lt;&gt;"",IF(AND(U34=0,Nastavení!$B$5="NE"), 1+SUMPRODUCT(--($A$7:$A$107&lt;&gt;""),--(T$7:$T$107=$T34), --($B34 &lt; $B$7:$B$107)), SUM($C34:$L34)),"")</f>
        <v/>
      </c>
      <c r="N34" s="16" t="str">
        <f>IF($A34&lt;&gt;"", SUMPRODUCT(--($T$7:$T$107=$T34),--($M$7:$M$107=$M34), --('Evidence střelců a nástřel'!$Q34 &lt; 'Evidence střelců a nástřel'!$Q$7:$Q$107)), "")</f>
        <v/>
      </c>
      <c r="O34" s="16" t="str">
        <f t="shared" si="2"/>
        <v/>
      </c>
      <c r="P34" s="16" t="str">
        <f>IF($A34&lt;&gt;"", IF(ISNA(VLOOKUP($T34,Nastavení!$B$10:$D$22,3,FALSE)),$O34,  $O34 + VLOOKUP('Evidence střelců a nástřel'!$C34,Nastavení!$B$10:$D$22,3,FALSE)), "")</f>
        <v/>
      </c>
      <c r="Q34" s="16" t="str">
        <f>IF($A34 &lt;&gt;"", COUNTIF($P$7:$P34, $P34) -1, "")</f>
        <v/>
      </c>
      <c r="R34" s="16" t="str">
        <f t="shared" si="1"/>
        <v/>
      </c>
      <c r="S34" s="16" t="str">
        <f>IF($A34&lt;&gt;"",  SUMPRODUCT(--('Evidence střelců a nástřel'!$A$7:$A$107&lt;&gt;""),--($T$7:$T$107&lt;&gt;"MZ"),--($T$7:$T$107=$T34),--('Evidence střelců a nástřel'!$S$7:$S$107='Evidence střelců a nástřel'!$S34)),"")</f>
        <v/>
      </c>
      <c r="T34" s="16" t="str">
        <f>IF( $A34&lt;&gt;"",IF(Nastavení!$B$4="NE", 'Evidence střelců a nástřel'!$C34,""),"")</f>
        <v/>
      </c>
      <c r="U34" s="16" t="str">
        <f>IF($A34&lt;&gt;"", IF(OR('Evidence střelců a nástřel'!$P34="",Nastavení!$B$5="ANO"),1,0),"")</f>
        <v/>
      </c>
    </row>
    <row r="35" spans="1:21" x14ac:dyDescent="0.25">
      <c r="A35" s="16" t="str">
        <f>'Evidence střelců a nástřel'!$A35</f>
        <v/>
      </c>
      <c r="B35" s="16" t="str">
        <f>IF($A35&lt;&gt;"", SUM('Evidence střelců a nástřel'!$F35:$O35)  +  IF(Nastavení!$B$5 = "NE", 'Evidence střelců a nástřel'!$P35, 0),"")</f>
        <v/>
      </c>
      <c r="C35" s="16" t="str">
        <f t="shared" si="0"/>
        <v/>
      </c>
      <c r="D35" s="16" t="str">
        <f>IF($A35&lt;&gt;"", SUMPRODUCT(--($U$7:$U$107=1), --($T$7:$T$107=$T35), --($C35=$C$7:$C$107), --('Evidence střelců a nástřel'!$O35 &lt; 'Evidence střelců a nástřel'!$O$7:$O$107)), "")</f>
        <v/>
      </c>
      <c r="E35" s="16" t="str">
        <f>IF($A35&lt;&gt;"",SUMPRODUCT(--($U$7:$U$107=1),--($T$7:$T$107=$T35),  --($C35=$C$7:$C$107), --($D35=$D$7:$D$107),--('Evidence střelců a nástřel'!$N35 &lt; 'Evidence střelců a nástřel'!$N$7:$N$107)),"")</f>
        <v/>
      </c>
      <c r="F35" s="16" t="str">
        <f>IF($A35&lt;&gt;"",SUMPRODUCT(--($U$7:$U$107=1),--($T$7:$T$107=$T35), --($C35=$C$7:$C$107), --($D35=$D$7:$D$107),  --($E35=$E$7:$E$107), --('Evidence střelců a nástřel'!$M35 &lt; 'Evidence střelců a nástřel'!$M$7:$M$107)),"")</f>
        <v/>
      </c>
      <c r="G35" s="16" t="str">
        <f>IF($A35&lt;&gt;"",SUMPRODUCT(--($U$7:$U$107=1),--($T$7:$T$107=$T35), --($C35=$C$7:$C$107), --($D35=$D$7:$D$107),  --($E35=$E$7:$E$107),--($F35=$F$7:$F$107), --('Evidence střelců a nástřel'!$L35 &lt; 'Evidence střelců a nástřel'!$L$7:$L$107)),"")</f>
        <v/>
      </c>
      <c r="H35" s="16" t="str">
        <f>IF($A35&lt;&gt;"",SUMPRODUCT(--($U$7:$U$107=1),--($T$7:$T$107=$T35), --($C35=$C$7:$C$107), --($D35=$D$7:$D$107),  --($E35=$E$7:$E$107), --($F35=$F$7:$F$107), --($G35=$G$7:$G$107), --('Evidence střelců a nástřel'!$K35 &lt; 'Evidence střelců a nástřel'!$K$7:$K$107)),"")</f>
        <v/>
      </c>
      <c r="I35" s="16" t="str">
        <f>IF($A35&lt;&gt;"",SUMPRODUCT(--($U$7:$U$107=1),--($T$7:$T$107=$T35),  --($C35=$C$7:$C$107), --($D35=$D$7:$D$107),  --($E35=$E$7:$E$107), --($F35=$F$7:$F$107), --($G35=$G$7:$G$107),  --($H35=$H$7:$H$107), --('Evidence střelců a nástřel'!$J35 &lt; 'Evidence střelců a nástřel'!$J$7:$J$107)),"")</f>
        <v/>
      </c>
      <c r="J35" s="16" t="str">
        <f>IF($A35&lt;&gt;"",SUMPRODUCT(--($U$7:$U$107=1),--($T$7:$T$107=$T35),   --($C35=$C$7:$C$107), --($D35=$D$7:$D$107),  --($E35=$E$7:$E$107), --($F35=$F$7:$F$107), --($G35=$G$7:$G$107),  --($H35=$H$7:$H$107), --($I35=$I$7:$I$107), --('Evidence střelců a nástřel'!$I35 &lt; 'Evidence střelců a nástřel'!$I$7:$I$107)),"")</f>
        <v/>
      </c>
      <c r="K35" s="16" t="str">
        <f>IF($A35&lt;&gt;"",SUMPRODUCT(--($U$7:$U$107=1),--($T$7:$T$107=$T35),  --($C35=$C$7:$C$107), --($D35=$D$7:$D$107),  --($E35=$E$7:$E$107), --($F35=$F$7:$F$107), --($G35=$G$7:$G$107),  --($H35=$H$7:$H$107), --($I35=$I$7:$I$107), --($J35=$J$7:$J$107), --('Evidence střelců a nástřel'!$H35 &lt; 'Evidence střelců a nástřel'!$H$7:$H$107)),"")</f>
        <v/>
      </c>
      <c r="L35" s="16" t="str">
        <f>IF($A35&lt;&gt;"",SUMPRODUCT(--($U$7:$U$107=1),--($T$7:$T$107=$T35),   --($C35=$C$7:$C$107), --($D35=$D$7:$D$107),  --($E35=$E$7:$E$107), --($F35=$F$7:$F$107), --($G35=$G$7:$G$107),  --($H35=$H$7:$H$107), --($I35=$I$7:$I$107), --($J35=$J$7:$J$107), --($K35=$K$7:$K$107), --('Evidence střelců a nástřel'!$G35 &lt; 'Evidence střelců a nástřel'!$G$7:$G$107)),"")</f>
        <v/>
      </c>
      <c r="M35" s="16" t="str">
        <f>IF($A35&lt;&gt;"",IF(AND(U35=0,Nastavení!$B$5="NE"), 1+SUMPRODUCT(--($A$7:$A$107&lt;&gt;""),--(T$7:$T$107=$T35), --($B35 &lt; $B$7:$B$107)), SUM($C35:$L35)),"")</f>
        <v/>
      </c>
      <c r="N35" s="16" t="str">
        <f>IF($A35&lt;&gt;"", SUMPRODUCT(--($T$7:$T$107=$T35),--($M$7:$M$107=$M35), --('Evidence střelců a nástřel'!$Q35 &lt; 'Evidence střelců a nástřel'!$Q$7:$Q$107)), "")</f>
        <v/>
      </c>
      <c r="O35" s="16" t="str">
        <f t="shared" si="2"/>
        <v/>
      </c>
      <c r="P35" s="16" t="str">
        <f>IF($A35&lt;&gt;"", IF(ISNA(VLOOKUP($T35,Nastavení!$B$10:$D$22,3,FALSE)),$O35,  $O35 + VLOOKUP('Evidence střelců a nástřel'!$C35,Nastavení!$B$10:$D$22,3,FALSE)), "")</f>
        <v/>
      </c>
      <c r="Q35" s="16" t="str">
        <f>IF($A35 &lt;&gt;"", COUNTIF($P$7:$P35, $P35) -1, "")</f>
        <v/>
      </c>
      <c r="R35" s="16" t="str">
        <f t="shared" si="1"/>
        <v/>
      </c>
      <c r="S35" s="16" t="str">
        <f>IF($A35&lt;&gt;"",  SUMPRODUCT(--('Evidence střelců a nástřel'!$A$7:$A$107&lt;&gt;""),--($T$7:$T$107&lt;&gt;"MZ"),--($T$7:$T$107=$T35),--('Evidence střelců a nástřel'!$S$7:$S$107='Evidence střelců a nástřel'!$S35)),"")</f>
        <v/>
      </c>
      <c r="T35" s="16" t="str">
        <f>IF( $A35&lt;&gt;"",IF(Nastavení!$B$4="NE", 'Evidence střelců a nástřel'!$C35,""),"")</f>
        <v/>
      </c>
      <c r="U35" s="16" t="str">
        <f>IF($A35&lt;&gt;"", IF(OR('Evidence střelců a nástřel'!$P35="",Nastavení!$B$5="ANO"),1,0),"")</f>
        <v/>
      </c>
    </row>
    <row r="36" spans="1:21" x14ac:dyDescent="0.25">
      <c r="A36" s="16" t="str">
        <f>'Evidence střelců a nástřel'!$A36</f>
        <v/>
      </c>
      <c r="B36" s="16" t="str">
        <f>IF($A36&lt;&gt;"", SUM('Evidence střelců a nástřel'!$F36:$O36)  +  IF(Nastavení!$B$5 = "NE", 'Evidence střelců a nástřel'!$P36, 0),"")</f>
        <v/>
      </c>
      <c r="C36" s="16" t="str">
        <f t="shared" si="0"/>
        <v/>
      </c>
      <c r="D36" s="16" t="str">
        <f>IF($A36&lt;&gt;"", SUMPRODUCT(--($U$7:$U$107=1), --($T$7:$T$107=$T36), --($C36=$C$7:$C$107), --('Evidence střelců a nástřel'!$O36 &lt; 'Evidence střelců a nástřel'!$O$7:$O$107)), "")</f>
        <v/>
      </c>
      <c r="E36" s="16" t="str">
        <f>IF($A36&lt;&gt;"",SUMPRODUCT(--($U$7:$U$107=1),--($T$7:$T$107=$T36),  --($C36=$C$7:$C$107), --($D36=$D$7:$D$107),--('Evidence střelců a nástřel'!$N36 &lt; 'Evidence střelců a nástřel'!$N$7:$N$107)),"")</f>
        <v/>
      </c>
      <c r="F36" s="16" t="str">
        <f>IF($A36&lt;&gt;"",SUMPRODUCT(--($U$7:$U$107=1),--($T$7:$T$107=$T36), --($C36=$C$7:$C$107), --($D36=$D$7:$D$107),  --($E36=$E$7:$E$107), --('Evidence střelců a nástřel'!$M36 &lt; 'Evidence střelců a nástřel'!$M$7:$M$107)),"")</f>
        <v/>
      </c>
      <c r="G36" s="16" t="str">
        <f>IF($A36&lt;&gt;"",SUMPRODUCT(--($U$7:$U$107=1),--($T$7:$T$107=$T36), --($C36=$C$7:$C$107), --($D36=$D$7:$D$107),  --($E36=$E$7:$E$107),--($F36=$F$7:$F$107), --('Evidence střelců a nástřel'!$L36 &lt; 'Evidence střelců a nástřel'!$L$7:$L$107)),"")</f>
        <v/>
      </c>
      <c r="H36" s="16" t="str">
        <f>IF($A36&lt;&gt;"",SUMPRODUCT(--($U$7:$U$107=1),--($T$7:$T$107=$T36), --($C36=$C$7:$C$107), --($D36=$D$7:$D$107),  --($E36=$E$7:$E$107), --($F36=$F$7:$F$107), --($G36=$G$7:$G$107), --('Evidence střelců a nástřel'!$K36 &lt; 'Evidence střelců a nástřel'!$K$7:$K$107)),"")</f>
        <v/>
      </c>
      <c r="I36" s="16" t="str">
        <f>IF($A36&lt;&gt;"",SUMPRODUCT(--($U$7:$U$107=1),--($T$7:$T$107=$T36),  --($C36=$C$7:$C$107), --($D36=$D$7:$D$107),  --($E36=$E$7:$E$107), --($F36=$F$7:$F$107), --($G36=$G$7:$G$107),  --($H36=$H$7:$H$107), --('Evidence střelců a nástřel'!$J36 &lt; 'Evidence střelců a nástřel'!$J$7:$J$107)),"")</f>
        <v/>
      </c>
      <c r="J36" s="16" t="str">
        <f>IF($A36&lt;&gt;"",SUMPRODUCT(--($U$7:$U$107=1),--($T$7:$T$107=$T36),   --($C36=$C$7:$C$107), --($D36=$D$7:$D$107),  --($E36=$E$7:$E$107), --($F36=$F$7:$F$107), --($G36=$G$7:$G$107),  --($H36=$H$7:$H$107), --($I36=$I$7:$I$107), --('Evidence střelců a nástřel'!$I36 &lt; 'Evidence střelců a nástřel'!$I$7:$I$107)),"")</f>
        <v/>
      </c>
      <c r="K36" s="16" t="str">
        <f>IF($A36&lt;&gt;"",SUMPRODUCT(--($U$7:$U$107=1),--($T$7:$T$107=$T36),  --($C36=$C$7:$C$107), --($D36=$D$7:$D$107),  --($E36=$E$7:$E$107), --($F36=$F$7:$F$107), --($G36=$G$7:$G$107),  --($H36=$H$7:$H$107), --($I36=$I$7:$I$107), --($J36=$J$7:$J$107), --('Evidence střelců a nástřel'!$H36 &lt; 'Evidence střelců a nástřel'!$H$7:$H$107)),"")</f>
        <v/>
      </c>
      <c r="L36" s="16" t="str">
        <f>IF($A36&lt;&gt;"",SUMPRODUCT(--($U$7:$U$107=1),--($T$7:$T$107=$T36),   --($C36=$C$7:$C$107), --($D36=$D$7:$D$107),  --($E36=$E$7:$E$107), --($F36=$F$7:$F$107), --($G36=$G$7:$G$107),  --($H36=$H$7:$H$107), --($I36=$I$7:$I$107), --($J36=$J$7:$J$107), --($K36=$K$7:$K$107), --('Evidence střelců a nástřel'!$G36 &lt; 'Evidence střelců a nástřel'!$G$7:$G$107)),"")</f>
        <v/>
      </c>
      <c r="M36" s="16" t="str">
        <f>IF($A36&lt;&gt;"",IF(AND(U36=0,Nastavení!$B$5="NE"), 1+SUMPRODUCT(--($A$7:$A$107&lt;&gt;""),--(T$7:$T$107=$T36), --($B36 &lt; $B$7:$B$107)), SUM($C36:$L36)),"")</f>
        <v/>
      </c>
      <c r="N36" s="16" t="str">
        <f>IF($A36&lt;&gt;"", SUMPRODUCT(--($T$7:$T$107=$T36),--($M$7:$M$107=$M36), --('Evidence střelců a nástřel'!$Q36 &lt; 'Evidence střelců a nástřel'!$Q$7:$Q$107)), "")</f>
        <v/>
      </c>
      <c r="O36" s="16" t="str">
        <f t="shared" si="2"/>
        <v/>
      </c>
      <c r="P36" s="16" t="str">
        <f>IF($A36&lt;&gt;"", IF(ISNA(VLOOKUP($T36,Nastavení!$B$10:$D$22,3,FALSE)),$O36,  $O36 + VLOOKUP('Evidence střelců a nástřel'!$C36,Nastavení!$B$10:$D$22,3,FALSE)), "")</f>
        <v/>
      </c>
      <c r="Q36" s="16" t="str">
        <f>IF($A36 &lt;&gt;"", COUNTIF($P$7:$P36, $P36) -1, "")</f>
        <v/>
      </c>
      <c r="R36" s="16" t="str">
        <f t="shared" si="1"/>
        <v/>
      </c>
      <c r="S36" s="16" t="str">
        <f>IF($A36&lt;&gt;"",  SUMPRODUCT(--('Evidence střelců a nástřel'!$A$7:$A$107&lt;&gt;""),--($T$7:$T$107&lt;&gt;"MZ"),--($T$7:$T$107=$T36),--('Evidence střelců a nástřel'!$S$7:$S$107='Evidence střelců a nástřel'!$S36)),"")</f>
        <v/>
      </c>
      <c r="T36" s="16" t="str">
        <f>IF( $A36&lt;&gt;"",IF(Nastavení!$B$4="NE", 'Evidence střelců a nástřel'!$C36,""),"")</f>
        <v/>
      </c>
      <c r="U36" s="16" t="str">
        <f>IF($A36&lt;&gt;"", IF(OR('Evidence střelců a nástřel'!$P36="",Nastavení!$B$5="ANO"),1,0),"")</f>
        <v/>
      </c>
    </row>
    <row r="37" spans="1:21" x14ac:dyDescent="0.25">
      <c r="A37" s="16" t="str">
        <f>'Evidence střelců a nástřel'!$A37</f>
        <v/>
      </c>
      <c r="B37" s="16" t="str">
        <f>IF($A37&lt;&gt;"", SUM('Evidence střelců a nástřel'!$F37:$O37)  +  IF(Nastavení!$B$5 = "NE", 'Evidence střelců a nástřel'!$P37, 0),"")</f>
        <v/>
      </c>
      <c r="C37" s="16" t="str">
        <f t="shared" si="0"/>
        <v/>
      </c>
      <c r="D37" s="16" t="str">
        <f>IF($A37&lt;&gt;"", SUMPRODUCT(--($U$7:$U$107=1), --($T$7:$T$107=$T37), --($C37=$C$7:$C$107), --('Evidence střelců a nástřel'!$O37 &lt; 'Evidence střelců a nástřel'!$O$7:$O$107)), "")</f>
        <v/>
      </c>
      <c r="E37" s="16" t="str">
        <f>IF($A37&lt;&gt;"",SUMPRODUCT(--($U$7:$U$107=1),--($T$7:$T$107=$T37),  --($C37=$C$7:$C$107), --($D37=$D$7:$D$107),--('Evidence střelců a nástřel'!$N37 &lt; 'Evidence střelců a nástřel'!$N$7:$N$107)),"")</f>
        <v/>
      </c>
      <c r="F37" s="16" t="str">
        <f>IF($A37&lt;&gt;"",SUMPRODUCT(--($U$7:$U$107=1),--($T$7:$T$107=$T37), --($C37=$C$7:$C$107), --($D37=$D$7:$D$107),  --($E37=$E$7:$E$107), --('Evidence střelců a nástřel'!$M37 &lt; 'Evidence střelců a nástřel'!$M$7:$M$107)),"")</f>
        <v/>
      </c>
      <c r="G37" s="16" t="str">
        <f>IF($A37&lt;&gt;"",SUMPRODUCT(--($U$7:$U$107=1),--($T$7:$T$107=$T37), --($C37=$C$7:$C$107), --($D37=$D$7:$D$107),  --($E37=$E$7:$E$107),--($F37=$F$7:$F$107), --('Evidence střelců a nástřel'!$L37 &lt; 'Evidence střelců a nástřel'!$L$7:$L$107)),"")</f>
        <v/>
      </c>
      <c r="H37" s="16" t="str">
        <f>IF($A37&lt;&gt;"",SUMPRODUCT(--($U$7:$U$107=1),--($T$7:$T$107=$T37), --($C37=$C$7:$C$107), --($D37=$D$7:$D$107),  --($E37=$E$7:$E$107), --($F37=$F$7:$F$107), --($G37=$G$7:$G$107), --('Evidence střelců a nástřel'!$K37 &lt; 'Evidence střelců a nástřel'!$K$7:$K$107)),"")</f>
        <v/>
      </c>
      <c r="I37" s="16" t="str">
        <f>IF($A37&lt;&gt;"",SUMPRODUCT(--($U$7:$U$107=1),--($T$7:$T$107=$T37),  --($C37=$C$7:$C$107), --($D37=$D$7:$D$107),  --($E37=$E$7:$E$107), --($F37=$F$7:$F$107), --($G37=$G$7:$G$107),  --($H37=$H$7:$H$107), --('Evidence střelců a nástřel'!$J37 &lt; 'Evidence střelců a nástřel'!$J$7:$J$107)),"")</f>
        <v/>
      </c>
      <c r="J37" s="16" t="str">
        <f>IF($A37&lt;&gt;"",SUMPRODUCT(--($U$7:$U$107=1),--($T$7:$T$107=$T37),   --($C37=$C$7:$C$107), --($D37=$D$7:$D$107),  --($E37=$E$7:$E$107), --($F37=$F$7:$F$107), --($G37=$G$7:$G$107),  --($H37=$H$7:$H$107), --($I37=$I$7:$I$107), --('Evidence střelců a nástřel'!$I37 &lt; 'Evidence střelců a nástřel'!$I$7:$I$107)),"")</f>
        <v/>
      </c>
      <c r="K37" s="16" t="str">
        <f>IF($A37&lt;&gt;"",SUMPRODUCT(--($U$7:$U$107=1),--($T$7:$T$107=$T37),  --($C37=$C$7:$C$107), --($D37=$D$7:$D$107),  --($E37=$E$7:$E$107), --($F37=$F$7:$F$107), --($G37=$G$7:$G$107),  --($H37=$H$7:$H$107), --($I37=$I$7:$I$107), --($J37=$J$7:$J$107), --('Evidence střelců a nástřel'!$H37 &lt; 'Evidence střelců a nástřel'!$H$7:$H$107)),"")</f>
        <v/>
      </c>
      <c r="L37" s="16" t="str">
        <f>IF($A37&lt;&gt;"",SUMPRODUCT(--($U$7:$U$107=1),--($T$7:$T$107=$T37),   --($C37=$C$7:$C$107), --($D37=$D$7:$D$107),  --($E37=$E$7:$E$107), --($F37=$F$7:$F$107), --($G37=$G$7:$G$107),  --($H37=$H$7:$H$107), --($I37=$I$7:$I$107), --($J37=$J$7:$J$107), --($K37=$K$7:$K$107), --('Evidence střelců a nástřel'!$G37 &lt; 'Evidence střelců a nástřel'!$G$7:$G$107)),"")</f>
        <v/>
      </c>
      <c r="M37" s="16" t="str">
        <f>IF($A37&lt;&gt;"",IF(AND(U37=0,Nastavení!$B$5="NE"), 1+SUMPRODUCT(--($A$7:$A$107&lt;&gt;""),--(T$7:$T$107=$T37), --($B37 &lt; $B$7:$B$107)), SUM($C37:$L37)),"")</f>
        <v/>
      </c>
      <c r="N37" s="16" t="str">
        <f>IF($A37&lt;&gt;"", SUMPRODUCT(--($T$7:$T$107=$T37),--($M$7:$M$107=$M37), --('Evidence střelců a nástřel'!$Q37 &lt; 'Evidence střelců a nástřel'!$Q$7:$Q$107)), "")</f>
        <v/>
      </c>
      <c r="O37" s="16" t="str">
        <f t="shared" si="2"/>
        <v/>
      </c>
      <c r="P37" s="16" t="str">
        <f>IF($A37&lt;&gt;"", IF(ISNA(VLOOKUP($T37,Nastavení!$B$10:$D$22,3,FALSE)),$O37,  $O37 + VLOOKUP('Evidence střelců a nástřel'!$C37,Nastavení!$B$10:$D$22,3,FALSE)), "")</f>
        <v/>
      </c>
      <c r="Q37" s="16" t="str">
        <f>IF($A37 &lt;&gt;"", COUNTIF($P$7:$P37, $P37) -1, "")</f>
        <v/>
      </c>
      <c r="R37" s="16" t="str">
        <f t="shared" si="1"/>
        <v/>
      </c>
      <c r="S37" s="16" t="str">
        <f>IF($A37&lt;&gt;"",  SUMPRODUCT(--('Evidence střelců a nástřel'!$A$7:$A$107&lt;&gt;""),--($T$7:$T$107&lt;&gt;"MZ"),--($T$7:$T$107=$T37),--('Evidence střelců a nástřel'!$S$7:$S$107='Evidence střelců a nástřel'!$S37)),"")</f>
        <v/>
      </c>
      <c r="T37" s="16" t="str">
        <f>IF( $A37&lt;&gt;"",IF(Nastavení!$B$4="NE", 'Evidence střelců a nástřel'!$C37,""),"")</f>
        <v/>
      </c>
      <c r="U37" s="16" t="str">
        <f>IF($A37&lt;&gt;"", IF(OR('Evidence střelců a nástřel'!$P37="",Nastavení!$B$5="ANO"),1,0),"")</f>
        <v/>
      </c>
    </row>
    <row r="38" spans="1:21" x14ac:dyDescent="0.25">
      <c r="A38" s="16" t="str">
        <f>'Evidence střelců a nástřel'!$A38</f>
        <v/>
      </c>
      <c r="B38" s="16" t="str">
        <f>IF($A38&lt;&gt;"", SUM('Evidence střelců a nástřel'!$F38:$O38)  +  IF(Nastavení!$B$5 = "NE", 'Evidence střelců a nástřel'!$P38, 0),"")</f>
        <v/>
      </c>
      <c r="C38" s="16" t="str">
        <f t="shared" si="0"/>
        <v/>
      </c>
      <c r="D38" s="16" t="str">
        <f>IF($A38&lt;&gt;"", SUMPRODUCT(--($U$7:$U$107=1), --($T$7:$T$107=$T38), --($C38=$C$7:$C$107), --('Evidence střelců a nástřel'!$O38 &lt; 'Evidence střelců a nástřel'!$O$7:$O$107)), "")</f>
        <v/>
      </c>
      <c r="E38" s="16" t="str">
        <f>IF($A38&lt;&gt;"",SUMPRODUCT(--($U$7:$U$107=1),--($T$7:$T$107=$T38),  --($C38=$C$7:$C$107), --($D38=$D$7:$D$107),--('Evidence střelců a nástřel'!$N38 &lt; 'Evidence střelců a nástřel'!$N$7:$N$107)),"")</f>
        <v/>
      </c>
      <c r="F38" s="16" t="str">
        <f>IF($A38&lt;&gt;"",SUMPRODUCT(--($U$7:$U$107=1),--($T$7:$T$107=$T38), --($C38=$C$7:$C$107), --($D38=$D$7:$D$107),  --($E38=$E$7:$E$107), --('Evidence střelců a nástřel'!$M38 &lt; 'Evidence střelců a nástřel'!$M$7:$M$107)),"")</f>
        <v/>
      </c>
      <c r="G38" s="16" t="str">
        <f>IF($A38&lt;&gt;"",SUMPRODUCT(--($U$7:$U$107=1),--($T$7:$T$107=$T38), --($C38=$C$7:$C$107), --($D38=$D$7:$D$107),  --($E38=$E$7:$E$107),--($F38=$F$7:$F$107), --('Evidence střelců a nástřel'!$L38 &lt; 'Evidence střelců a nástřel'!$L$7:$L$107)),"")</f>
        <v/>
      </c>
      <c r="H38" s="16" t="str">
        <f>IF($A38&lt;&gt;"",SUMPRODUCT(--($U$7:$U$107=1),--($T$7:$T$107=$T38), --($C38=$C$7:$C$107), --($D38=$D$7:$D$107),  --($E38=$E$7:$E$107), --($F38=$F$7:$F$107), --($G38=$G$7:$G$107), --('Evidence střelců a nástřel'!$K38 &lt; 'Evidence střelců a nástřel'!$K$7:$K$107)),"")</f>
        <v/>
      </c>
      <c r="I38" s="16" t="str">
        <f>IF($A38&lt;&gt;"",SUMPRODUCT(--($U$7:$U$107=1),--($T$7:$T$107=$T38),  --($C38=$C$7:$C$107), --($D38=$D$7:$D$107),  --($E38=$E$7:$E$107), --($F38=$F$7:$F$107), --($G38=$G$7:$G$107),  --($H38=$H$7:$H$107), --('Evidence střelců a nástřel'!$J38 &lt; 'Evidence střelců a nástřel'!$J$7:$J$107)),"")</f>
        <v/>
      </c>
      <c r="J38" s="16" t="str">
        <f>IF($A38&lt;&gt;"",SUMPRODUCT(--($U$7:$U$107=1),--($T$7:$T$107=$T38),   --($C38=$C$7:$C$107), --($D38=$D$7:$D$107),  --($E38=$E$7:$E$107), --($F38=$F$7:$F$107), --($G38=$G$7:$G$107),  --($H38=$H$7:$H$107), --($I38=$I$7:$I$107), --('Evidence střelců a nástřel'!$I38 &lt; 'Evidence střelců a nástřel'!$I$7:$I$107)),"")</f>
        <v/>
      </c>
      <c r="K38" s="16" t="str">
        <f>IF($A38&lt;&gt;"",SUMPRODUCT(--($U$7:$U$107=1),--($T$7:$T$107=$T38),  --($C38=$C$7:$C$107), --($D38=$D$7:$D$107),  --($E38=$E$7:$E$107), --($F38=$F$7:$F$107), --($G38=$G$7:$G$107),  --($H38=$H$7:$H$107), --($I38=$I$7:$I$107), --($J38=$J$7:$J$107), --('Evidence střelců a nástřel'!$H38 &lt; 'Evidence střelců a nástřel'!$H$7:$H$107)),"")</f>
        <v/>
      </c>
      <c r="L38" s="16" t="str">
        <f>IF($A38&lt;&gt;"",SUMPRODUCT(--($U$7:$U$107=1),--($T$7:$T$107=$T38),   --($C38=$C$7:$C$107), --($D38=$D$7:$D$107),  --($E38=$E$7:$E$107), --($F38=$F$7:$F$107), --($G38=$G$7:$G$107),  --($H38=$H$7:$H$107), --($I38=$I$7:$I$107), --($J38=$J$7:$J$107), --($K38=$K$7:$K$107), --('Evidence střelců a nástřel'!$G38 &lt; 'Evidence střelců a nástřel'!$G$7:$G$107)),"")</f>
        <v/>
      </c>
      <c r="M38" s="16" t="str">
        <f>IF($A38&lt;&gt;"",IF(AND(U38=0,Nastavení!$B$5="NE"), 1+SUMPRODUCT(--($A$7:$A$107&lt;&gt;""),--(T$7:$T$107=$T38), --($B38 &lt; $B$7:$B$107)), SUM($C38:$L38)),"")</f>
        <v/>
      </c>
      <c r="N38" s="16" t="str">
        <f>IF($A38&lt;&gt;"", SUMPRODUCT(--($T$7:$T$107=$T38),--($M$7:$M$107=$M38), --('Evidence střelců a nástřel'!$Q38 &lt; 'Evidence střelců a nástřel'!$Q$7:$Q$107)), "")</f>
        <v/>
      </c>
      <c r="O38" s="16" t="str">
        <f t="shared" si="2"/>
        <v/>
      </c>
      <c r="P38" s="16" t="str">
        <f>IF($A38&lt;&gt;"", IF(ISNA(VLOOKUP($T38,Nastavení!$B$10:$D$22,3,FALSE)),$O38,  $O38 + VLOOKUP('Evidence střelců a nástřel'!$C38,Nastavení!$B$10:$D$22,3,FALSE)), "")</f>
        <v/>
      </c>
      <c r="Q38" s="16" t="str">
        <f>IF($A38 &lt;&gt;"", COUNTIF($P$7:$P38, $P38) -1, "")</f>
        <v/>
      </c>
      <c r="R38" s="16" t="str">
        <f t="shared" si="1"/>
        <v/>
      </c>
      <c r="S38" s="16" t="str">
        <f>IF($A38&lt;&gt;"",  SUMPRODUCT(--('Evidence střelců a nástřel'!$A$7:$A$107&lt;&gt;""),--($T$7:$T$107&lt;&gt;"MZ"),--($T$7:$T$107=$T38),--('Evidence střelců a nástřel'!$S$7:$S$107='Evidence střelců a nástřel'!$S38)),"")</f>
        <v/>
      </c>
      <c r="T38" s="16" t="str">
        <f>IF( $A38&lt;&gt;"",IF(Nastavení!$B$4="NE", 'Evidence střelců a nástřel'!$C38,""),"")</f>
        <v/>
      </c>
      <c r="U38" s="16" t="str">
        <f>IF($A38&lt;&gt;"", IF(OR('Evidence střelců a nástřel'!$P38="",Nastavení!$B$5="ANO"),1,0),"")</f>
        <v/>
      </c>
    </row>
    <row r="39" spans="1:21" x14ac:dyDescent="0.25">
      <c r="A39" s="16" t="str">
        <f>'Evidence střelců a nástřel'!$A39</f>
        <v/>
      </c>
      <c r="B39" s="16" t="str">
        <f>IF($A39&lt;&gt;"", SUM('Evidence střelců a nástřel'!$F39:$O39)  +  IF(Nastavení!$B$5 = "NE", 'Evidence střelců a nástřel'!$P39, 0),"")</f>
        <v/>
      </c>
      <c r="C39" s="16" t="str">
        <f t="shared" ref="C39:C70" si="3">IF($A39&lt;&gt;"", 1+SUMPRODUCT(--($A$7:$A$107&lt;&gt;""), --($U$7:$U$107=$U39), --($T$7:$T$107=$T39), --($B39 &lt; $B$7:$B$107)) + IF($U39=1, SUMPRODUCT(--($A$7:$A$107&lt;&gt;""), --($U$7:$U$107=0), --($T$7:$T$107=$T39)), 0), "")</f>
        <v/>
      </c>
      <c r="D39" s="16" t="str">
        <f>IF($A39&lt;&gt;"", SUMPRODUCT(--($U$7:$U$107=1), --($T$7:$T$107=$T39), --($C39=$C$7:$C$107), --('Evidence střelců a nástřel'!$O39 &lt; 'Evidence střelců a nástřel'!$O$7:$O$107)), "")</f>
        <v/>
      </c>
      <c r="E39" s="16" t="str">
        <f>IF($A39&lt;&gt;"",SUMPRODUCT(--($U$7:$U$107=1),--($T$7:$T$107=$T39),  --($C39=$C$7:$C$107), --($D39=$D$7:$D$107),--('Evidence střelců a nástřel'!$N39 &lt; 'Evidence střelců a nástřel'!$N$7:$N$107)),"")</f>
        <v/>
      </c>
      <c r="F39" s="16" t="str">
        <f>IF($A39&lt;&gt;"",SUMPRODUCT(--($U$7:$U$107=1),--($T$7:$T$107=$T39), --($C39=$C$7:$C$107), --($D39=$D$7:$D$107),  --($E39=$E$7:$E$107), --('Evidence střelců a nástřel'!$M39 &lt; 'Evidence střelců a nástřel'!$M$7:$M$107)),"")</f>
        <v/>
      </c>
      <c r="G39" s="16" t="str">
        <f>IF($A39&lt;&gt;"",SUMPRODUCT(--($U$7:$U$107=1),--($T$7:$T$107=$T39), --($C39=$C$7:$C$107), --($D39=$D$7:$D$107),  --($E39=$E$7:$E$107),--($F39=$F$7:$F$107), --('Evidence střelců a nástřel'!$L39 &lt; 'Evidence střelců a nástřel'!$L$7:$L$107)),"")</f>
        <v/>
      </c>
      <c r="H39" s="16" t="str">
        <f>IF($A39&lt;&gt;"",SUMPRODUCT(--($U$7:$U$107=1),--($T$7:$T$107=$T39), --($C39=$C$7:$C$107), --($D39=$D$7:$D$107),  --($E39=$E$7:$E$107), --($F39=$F$7:$F$107), --($G39=$G$7:$G$107), --('Evidence střelců a nástřel'!$K39 &lt; 'Evidence střelců a nástřel'!$K$7:$K$107)),"")</f>
        <v/>
      </c>
      <c r="I39" s="16" t="str">
        <f>IF($A39&lt;&gt;"",SUMPRODUCT(--($U$7:$U$107=1),--($T$7:$T$107=$T39),  --($C39=$C$7:$C$107), --($D39=$D$7:$D$107),  --($E39=$E$7:$E$107), --($F39=$F$7:$F$107), --($G39=$G$7:$G$107),  --($H39=$H$7:$H$107), --('Evidence střelců a nástřel'!$J39 &lt; 'Evidence střelců a nástřel'!$J$7:$J$107)),"")</f>
        <v/>
      </c>
      <c r="J39" s="16" t="str">
        <f>IF($A39&lt;&gt;"",SUMPRODUCT(--($U$7:$U$107=1),--($T$7:$T$107=$T39),   --($C39=$C$7:$C$107), --($D39=$D$7:$D$107),  --($E39=$E$7:$E$107), --($F39=$F$7:$F$107), --($G39=$G$7:$G$107),  --($H39=$H$7:$H$107), --($I39=$I$7:$I$107), --('Evidence střelců a nástřel'!$I39 &lt; 'Evidence střelců a nástřel'!$I$7:$I$107)),"")</f>
        <v/>
      </c>
      <c r="K39" s="16" t="str">
        <f>IF($A39&lt;&gt;"",SUMPRODUCT(--($U$7:$U$107=1),--($T$7:$T$107=$T39),  --($C39=$C$7:$C$107), --($D39=$D$7:$D$107),  --($E39=$E$7:$E$107), --($F39=$F$7:$F$107), --($G39=$G$7:$G$107),  --($H39=$H$7:$H$107), --($I39=$I$7:$I$107), --($J39=$J$7:$J$107), --('Evidence střelců a nástřel'!$H39 &lt; 'Evidence střelců a nástřel'!$H$7:$H$107)),"")</f>
        <v/>
      </c>
      <c r="L39" s="16" t="str">
        <f>IF($A39&lt;&gt;"",SUMPRODUCT(--($U$7:$U$107=1),--($T$7:$T$107=$T39),   --($C39=$C$7:$C$107), --($D39=$D$7:$D$107),  --($E39=$E$7:$E$107), --($F39=$F$7:$F$107), --($G39=$G$7:$G$107),  --($H39=$H$7:$H$107), --($I39=$I$7:$I$107), --($J39=$J$7:$J$107), --($K39=$K$7:$K$107), --('Evidence střelců a nástřel'!$G39 &lt; 'Evidence střelců a nástřel'!$G$7:$G$107)),"")</f>
        <v/>
      </c>
      <c r="M39" s="16" t="str">
        <f>IF($A39&lt;&gt;"",IF(AND(U39=0,Nastavení!$B$5="NE"), 1+SUMPRODUCT(--($A$7:$A$107&lt;&gt;""),--(T$7:$T$107=$T39), --($B39 &lt; $B$7:$B$107)), SUM($C39:$L39)),"")</f>
        <v/>
      </c>
      <c r="N39" s="16" t="str">
        <f>IF($A39&lt;&gt;"", SUMPRODUCT(--($T$7:$T$107=$T39),--($M$7:$M$107=$M39), --('Evidence střelců a nástřel'!$Q39 &lt; 'Evidence střelců a nástřel'!$Q$7:$Q$107)), "")</f>
        <v/>
      </c>
      <c r="O39" s="16" t="str">
        <f t="shared" si="2"/>
        <v/>
      </c>
      <c r="P39" s="16" t="str">
        <f>IF($A39&lt;&gt;"", IF(ISNA(VLOOKUP($T39,Nastavení!$B$10:$D$22,3,FALSE)),$O39,  $O39 + VLOOKUP('Evidence střelců a nástřel'!$C39,Nastavení!$B$10:$D$22,3,FALSE)), "")</f>
        <v/>
      </c>
      <c r="Q39" s="16" t="str">
        <f>IF($A39 &lt;&gt;"", COUNTIF($P$7:$P39, $P39) -1, "")</f>
        <v/>
      </c>
      <c r="R39" s="16" t="str">
        <f t="shared" ref="R39:R70" si="4">IF($A39&lt;&gt;"", $P39+$Q39, "")</f>
        <v/>
      </c>
      <c r="S39" s="16" t="str">
        <f>IF($A39&lt;&gt;"",  SUMPRODUCT(--('Evidence střelců a nástřel'!$A$7:$A$107&lt;&gt;""),--($T$7:$T$107&lt;&gt;"MZ"),--($T$7:$T$107=$T39),--('Evidence střelců a nástřel'!$S$7:$S$107='Evidence střelců a nástřel'!$S39)),"")</f>
        <v/>
      </c>
      <c r="T39" s="16" t="str">
        <f>IF( $A39&lt;&gt;"",IF(Nastavení!$B$4="NE", 'Evidence střelců a nástřel'!$C39,""),"")</f>
        <v/>
      </c>
      <c r="U39" s="16" t="str">
        <f>IF($A39&lt;&gt;"", IF(OR('Evidence střelců a nástřel'!$P39="",Nastavení!$B$5="ANO"),1,0),"")</f>
        <v/>
      </c>
    </row>
    <row r="40" spans="1:21" x14ac:dyDescent="0.25">
      <c r="A40" s="16" t="str">
        <f>'Evidence střelců a nástřel'!$A40</f>
        <v/>
      </c>
      <c r="B40" s="16" t="str">
        <f>IF($A40&lt;&gt;"", SUM('Evidence střelců a nástřel'!$F40:$O40)  +  IF(Nastavení!$B$5 = "NE", 'Evidence střelců a nástřel'!$P40, 0),"")</f>
        <v/>
      </c>
      <c r="C40" s="16" t="str">
        <f t="shared" si="3"/>
        <v/>
      </c>
      <c r="D40" s="16" t="str">
        <f>IF($A40&lt;&gt;"", SUMPRODUCT(--($U$7:$U$107=1), --($T$7:$T$107=$T40), --($C40=$C$7:$C$107), --('Evidence střelců a nástřel'!$O40 &lt; 'Evidence střelců a nástřel'!$O$7:$O$107)), "")</f>
        <v/>
      </c>
      <c r="E40" s="16" t="str">
        <f>IF($A40&lt;&gt;"",SUMPRODUCT(--($U$7:$U$107=1),--($T$7:$T$107=$T40),  --($C40=$C$7:$C$107), --($D40=$D$7:$D$107),--('Evidence střelců a nástřel'!$N40 &lt; 'Evidence střelců a nástřel'!$N$7:$N$107)),"")</f>
        <v/>
      </c>
      <c r="F40" s="16" t="str">
        <f>IF($A40&lt;&gt;"",SUMPRODUCT(--($U$7:$U$107=1),--($T$7:$T$107=$T40), --($C40=$C$7:$C$107), --($D40=$D$7:$D$107),  --($E40=$E$7:$E$107), --('Evidence střelců a nástřel'!$M40 &lt; 'Evidence střelců a nástřel'!$M$7:$M$107)),"")</f>
        <v/>
      </c>
      <c r="G40" s="16" t="str">
        <f>IF($A40&lt;&gt;"",SUMPRODUCT(--($U$7:$U$107=1),--($T$7:$T$107=$T40), --($C40=$C$7:$C$107), --($D40=$D$7:$D$107),  --($E40=$E$7:$E$107),--($F40=$F$7:$F$107), --('Evidence střelců a nástřel'!$L40 &lt; 'Evidence střelců a nástřel'!$L$7:$L$107)),"")</f>
        <v/>
      </c>
      <c r="H40" s="16" t="str">
        <f>IF($A40&lt;&gt;"",SUMPRODUCT(--($U$7:$U$107=1),--($T$7:$T$107=$T40), --($C40=$C$7:$C$107), --($D40=$D$7:$D$107),  --($E40=$E$7:$E$107), --($F40=$F$7:$F$107), --($G40=$G$7:$G$107), --('Evidence střelců a nástřel'!$K40 &lt; 'Evidence střelců a nástřel'!$K$7:$K$107)),"")</f>
        <v/>
      </c>
      <c r="I40" s="16" t="str">
        <f>IF($A40&lt;&gt;"",SUMPRODUCT(--($U$7:$U$107=1),--($T$7:$T$107=$T40),  --($C40=$C$7:$C$107), --($D40=$D$7:$D$107),  --($E40=$E$7:$E$107), --($F40=$F$7:$F$107), --($G40=$G$7:$G$107),  --($H40=$H$7:$H$107), --('Evidence střelců a nástřel'!$J40 &lt; 'Evidence střelců a nástřel'!$J$7:$J$107)),"")</f>
        <v/>
      </c>
      <c r="J40" s="16" t="str">
        <f>IF($A40&lt;&gt;"",SUMPRODUCT(--($U$7:$U$107=1),--($T$7:$T$107=$T40),   --($C40=$C$7:$C$107), --($D40=$D$7:$D$107),  --($E40=$E$7:$E$107), --($F40=$F$7:$F$107), --($G40=$G$7:$G$107),  --($H40=$H$7:$H$107), --($I40=$I$7:$I$107), --('Evidence střelců a nástřel'!$I40 &lt; 'Evidence střelců a nástřel'!$I$7:$I$107)),"")</f>
        <v/>
      </c>
      <c r="K40" s="16" t="str">
        <f>IF($A40&lt;&gt;"",SUMPRODUCT(--($U$7:$U$107=1),--($T$7:$T$107=$T40),  --($C40=$C$7:$C$107), --($D40=$D$7:$D$107),  --($E40=$E$7:$E$107), --($F40=$F$7:$F$107), --($G40=$G$7:$G$107),  --($H40=$H$7:$H$107), --($I40=$I$7:$I$107), --($J40=$J$7:$J$107), --('Evidence střelců a nástřel'!$H40 &lt; 'Evidence střelců a nástřel'!$H$7:$H$107)),"")</f>
        <v/>
      </c>
      <c r="L40" s="16" t="str">
        <f>IF($A40&lt;&gt;"",SUMPRODUCT(--($U$7:$U$107=1),--($T$7:$T$107=$T40),   --($C40=$C$7:$C$107), --($D40=$D$7:$D$107),  --($E40=$E$7:$E$107), --($F40=$F$7:$F$107), --($G40=$G$7:$G$107),  --($H40=$H$7:$H$107), --($I40=$I$7:$I$107), --($J40=$J$7:$J$107), --($K40=$K$7:$K$107), --('Evidence střelců a nástřel'!$G40 &lt; 'Evidence střelců a nástřel'!$G$7:$G$107)),"")</f>
        <v/>
      </c>
      <c r="M40" s="16" t="str">
        <f>IF($A40&lt;&gt;"",IF(AND(U40=0,Nastavení!$B$5="NE"), 1+SUMPRODUCT(--($A$7:$A$107&lt;&gt;""),--(T$7:$T$107=$T40), --($B40 &lt; $B$7:$B$107)), SUM($C40:$L40)),"")</f>
        <v/>
      </c>
      <c r="N40" s="16" t="str">
        <f>IF($A40&lt;&gt;"", SUMPRODUCT(--($T$7:$T$107=$T40),--($M$7:$M$107=$M40), --('Evidence střelců a nástřel'!$Q40 &lt; 'Evidence střelců a nástřel'!$Q$7:$Q$107)), "")</f>
        <v/>
      </c>
      <c r="O40" s="16" t="str">
        <f t="shared" si="2"/>
        <v/>
      </c>
      <c r="P40" s="16" t="str">
        <f>IF($A40&lt;&gt;"", IF(ISNA(VLOOKUP($T40,Nastavení!$B$10:$D$22,3,FALSE)),$O40,  $O40 + VLOOKUP('Evidence střelců a nástřel'!$C40,Nastavení!$B$10:$D$22,3,FALSE)), "")</f>
        <v/>
      </c>
      <c r="Q40" s="16" t="str">
        <f>IF($A40 &lt;&gt;"", COUNTIF($P$7:$P40, $P40) -1, "")</f>
        <v/>
      </c>
      <c r="R40" s="16" t="str">
        <f t="shared" si="4"/>
        <v/>
      </c>
      <c r="S40" s="16" t="str">
        <f>IF($A40&lt;&gt;"",  SUMPRODUCT(--('Evidence střelců a nástřel'!$A$7:$A$107&lt;&gt;""),--($T$7:$T$107&lt;&gt;"MZ"),--($T$7:$T$107=$T40),--('Evidence střelců a nástřel'!$S$7:$S$107='Evidence střelců a nástřel'!$S40)),"")</f>
        <v/>
      </c>
      <c r="T40" s="16" t="str">
        <f>IF( $A40&lt;&gt;"",IF(Nastavení!$B$4="NE", 'Evidence střelců a nástřel'!$C40,""),"")</f>
        <v/>
      </c>
      <c r="U40" s="16" t="str">
        <f>IF($A40&lt;&gt;"", IF(OR('Evidence střelců a nástřel'!$P40="",Nastavení!$B$5="ANO"),1,0),"")</f>
        <v/>
      </c>
    </row>
    <row r="41" spans="1:21" x14ac:dyDescent="0.25">
      <c r="A41" s="16" t="str">
        <f>'Evidence střelců a nástřel'!$A41</f>
        <v/>
      </c>
      <c r="B41" s="16" t="str">
        <f>IF($A41&lt;&gt;"", SUM('Evidence střelců a nástřel'!$F41:$O41)  +  IF(Nastavení!$B$5 = "NE", 'Evidence střelců a nástřel'!$P41, 0),"")</f>
        <v/>
      </c>
      <c r="C41" s="16" t="str">
        <f t="shared" si="3"/>
        <v/>
      </c>
      <c r="D41" s="16" t="str">
        <f>IF($A41&lt;&gt;"", SUMPRODUCT(--($U$7:$U$107=1), --($T$7:$T$107=$T41), --($C41=$C$7:$C$107), --('Evidence střelců a nástřel'!$O41 &lt; 'Evidence střelců a nástřel'!$O$7:$O$107)), "")</f>
        <v/>
      </c>
      <c r="E41" s="16" t="str">
        <f>IF($A41&lt;&gt;"",SUMPRODUCT(--($U$7:$U$107=1),--($T$7:$T$107=$T41),  --($C41=$C$7:$C$107), --($D41=$D$7:$D$107),--('Evidence střelců a nástřel'!$N41 &lt; 'Evidence střelců a nástřel'!$N$7:$N$107)),"")</f>
        <v/>
      </c>
      <c r="F41" s="16" t="str">
        <f>IF($A41&lt;&gt;"",SUMPRODUCT(--($U$7:$U$107=1),--($T$7:$T$107=$T41), --($C41=$C$7:$C$107), --($D41=$D$7:$D$107),  --($E41=$E$7:$E$107), --('Evidence střelců a nástřel'!$M41 &lt; 'Evidence střelců a nástřel'!$M$7:$M$107)),"")</f>
        <v/>
      </c>
      <c r="G41" s="16" t="str">
        <f>IF($A41&lt;&gt;"",SUMPRODUCT(--($U$7:$U$107=1),--($T$7:$T$107=$T41), --($C41=$C$7:$C$107), --($D41=$D$7:$D$107),  --($E41=$E$7:$E$107),--($F41=$F$7:$F$107), --('Evidence střelců a nástřel'!$L41 &lt; 'Evidence střelců a nástřel'!$L$7:$L$107)),"")</f>
        <v/>
      </c>
      <c r="H41" s="16" t="str">
        <f>IF($A41&lt;&gt;"",SUMPRODUCT(--($U$7:$U$107=1),--($T$7:$T$107=$T41), --($C41=$C$7:$C$107), --($D41=$D$7:$D$107),  --($E41=$E$7:$E$107), --($F41=$F$7:$F$107), --($G41=$G$7:$G$107), --('Evidence střelců a nástřel'!$K41 &lt; 'Evidence střelců a nástřel'!$K$7:$K$107)),"")</f>
        <v/>
      </c>
      <c r="I41" s="16" t="str">
        <f>IF($A41&lt;&gt;"",SUMPRODUCT(--($U$7:$U$107=1),--($T$7:$T$107=$T41),  --($C41=$C$7:$C$107), --($D41=$D$7:$D$107),  --($E41=$E$7:$E$107), --($F41=$F$7:$F$107), --($G41=$G$7:$G$107),  --($H41=$H$7:$H$107), --('Evidence střelců a nástřel'!$J41 &lt; 'Evidence střelců a nástřel'!$J$7:$J$107)),"")</f>
        <v/>
      </c>
      <c r="J41" s="16" t="str">
        <f>IF($A41&lt;&gt;"",SUMPRODUCT(--($U$7:$U$107=1),--($T$7:$T$107=$T41),   --($C41=$C$7:$C$107), --($D41=$D$7:$D$107),  --($E41=$E$7:$E$107), --($F41=$F$7:$F$107), --($G41=$G$7:$G$107),  --($H41=$H$7:$H$107), --($I41=$I$7:$I$107), --('Evidence střelců a nástřel'!$I41 &lt; 'Evidence střelců a nástřel'!$I$7:$I$107)),"")</f>
        <v/>
      </c>
      <c r="K41" s="16" t="str">
        <f>IF($A41&lt;&gt;"",SUMPRODUCT(--($U$7:$U$107=1),--($T$7:$T$107=$T41),  --($C41=$C$7:$C$107), --($D41=$D$7:$D$107),  --($E41=$E$7:$E$107), --($F41=$F$7:$F$107), --($G41=$G$7:$G$107),  --($H41=$H$7:$H$107), --($I41=$I$7:$I$107), --($J41=$J$7:$J$107), --('Evidence střelců a nástřel'!$H41 &lt; 'Evidence střelců a nástřel'!$H$7:$H$107)),"")</f>
        <v/>
      </c>
      <c r="L41" s="16" t="str">
        <f>IF($A41&lt;&gt;"",SUMPRODUCT(--($U$7:$U$107=1),--($T$7:$T$107=$T41),   --($C41=$C$7:$C$107), --($D41=$D$7:$D$107),  --($E41=$E$7:$E$107), --($F41=$F$7:$F$107), --($G41=$G$7:$G$107),  --($H41=$H$7:$H$107), --($I41=$I$7:$I$107), --($J41=$J$7:$J$107), --($K41=$K$7:$K$107), --('Evidence střelců a nástřel'!$G41 &lt; 'Evidence střelců a nástřel'!$G$7:$G$107)),"")</f>
        <v/>
      </c>
      <c r="M41" s="16" t="str">
        <f>IF($A41&lt;&gt;"",IF(AND(U41=0,Nastavení!$B$5="NE"), 1+SUMPRODUCT(--($A$7:$A$107&lt;&gt;""),--(T$7:$T$107=$T41), --($B41 &lt; $B$7:$B$107)), SUM($C41:$L41)),"")</f>
        <v/>
      </c>
      <c r="N41" s="16" t="str">
        <f>IF($A41&lt;&gt;"", SUMPRODUCT(--($T$7:$T$107=$T41),--($M$7:$M$107=$M41), --('Evidence střelců a nástřel'!$Q41 &lt; 'Evidence střelců a nástřel'!$Q$7:$Q$107)), "")</f>
        <v/>
      </c>
      <c r="O41" s="16" t="str">
        <f t="shared" si="2"/>
        <v/>
      </c>
      <c r="P41" s="16" t="str">
        <f>IF($A41&lt;&gt;"", IF(ISNA(VLOOKUP($T41,Nastavení!$B$10:$D$22,3,FALSE)),$O41,  $O41 + VLOOKUP('Evidence střelců a nástřel'!$C41,Nastavení!$B$10:$D$22,3,FALSE)), "")</f>
        <v/>
      </c>
      <c r="Q41" s="16" t="str">
        <f>IF($A41 &lt;&gt;"", COUNTIF($P$7:$P41, $P41) -1, "")</f>
        <v/>
      </c>
      <c r="R41" s="16" t="str">
        <f t="shared" si="4"/>
        <v/>
      </c>
      <c r="S41" s="16" t="str">
        <f>IF($A41&lt;&gt;"",  SUMPRODUCT(--('Evidence střelců a nástřel'!$A$7:$A$107&lt;&gt;""),--($T$7:$T$107&lt;&gt;"MZ"),--($T$7:$T$107=$T41),--('Evidence střelců a nástřel'!$S$7:$S$107='Evidence střelců a nástřel'!$S41)),"")</f>
        <v/>
      </c>
      <c r="T41" s="16" t="str">
        <f>IF( $A41&lt;&gt;"",IF(Nastavení!$B$4="NE", 'Evidence střelců a nástřel'!$C41,""),"")</f>
        <v/>
      </c>
      <c r="U41" s="16" t="str">
        <f>IF($A41&lt;&gt;"", IF(OR('Evidence střelců a nástřel'!$P41="",Nastavení!$B$5="ANO"),1,0),"")</f>
        <v/>
      </c>
    </row>
    <row r="42" spans="1:21" x14ac:dyDescent="0.25">
      <c r="A42" s="16" t="str">
        <f>'Evidence střelců a nástřel'!$A42</f>
        <v/>
      </c>
      <c r="B42" s="16" t="str">
        <f>IF($A42&lt;&gt;"", SUM('Evidence střelců a nástřel'!$F42:$O42)  +  IF(Nastavení!$B$5 = "NE", 'Evidence střelců a nástřel'!$P42, 0),"")</f>
        <v/>
      </c>
      <c r="C42" s="16" t="str">
        <f t="shared" si="3"/>
        <v/>
      </c>
      <c r="D42" s="16" t="str">
        <f>IF($A42&lt;&gt;"", SUMPRODUCT(--($U$7:$U$107=1), --($T$7:$T$107=$T42), --($C42=$C$7:$C$107), --('Evidence střelců a nástřel'!$O42 &lt; 'Evidence střelců a nástřel'!$O$7:$O$107)), "")</f>
        <v/>
      </c>
      <c r="E42" s="16" t="str">
        <f>IF($A42&lt;&gt;"",SUMPRODUCT(--($U$7:$U$107=1),--($T$7:$T$107=$T42),  --($C42=$C$7:$C$107), --($D42=$D$7:$D$107),--('Evidence střelců a nástřel'!$N42 &lt; 'Evidence střelců a nástřel'!$N$7:$N$107)),"")</f>
        <v/>
      </c>
      <c r="F42" s="16" t="str">
        <f>IF($A42&lt;&gt;"",SUMPRODUCT(--($U$7:$U$107=1),--($T$7:$T$107=$T42), --($C42=$C$7:$C$107), --($D42=$D$7:$D$107),  --($E42=$E$7:$E$107), --('Evidence střelců a nástřel'!$M42 &lt; 'Evidence střelců a nástřel'!$M$7:$M$107)),"")</f>
        <v/>
      </c>
      <c r="G42" s="16" t="str">
        <f>IF($A42&lt;&gt;"",SUMPRODUCT(--($U$7:$U$107=1),--($T$7:$T$107=$T42), --($C42=$C$7:$C$107), --($D42=$D$7:$D$107),  --($E42=$E$7:$E$107),--($F42=$F$7:$F$107), --('Evidence střelců a nástřel'!$L42 &lt; 'Evidence střelců a nástřel'!$L$7:$L$107)),"")</f>
        <v/>
      </c>
      <c r="H42" s="16" t="str">
        <f>IF($A42&lt;&gt;"",SUMPRODUCT(--($U$7:$U$107=1),--($T$7:$T$107=$T42), --($C42=$C$7:$C$107), --($D42=$D$7:$D$107),  --($E42=$E$7:$E$107), --($F42=$F$7:$F$107), --($G42=$G$7:$G$107), --('Evidence střelců a nástřel'!$K42 &lt; 'Evidence střelců a nástřel'!$K$7:$K$107)),"")</f>
        <v/>
      </c>
      <c r="I42" s="16" t="str">
        <f>IF($A42&lt;&gt;"",SUMPRODUCT(--($U$7:$U$107=1),--($T$7:$T$107=$T42),  --($C42=$C$7:$C$107), --($D42=$D$7:$D$107),  --($E42=$E$7:$E$107), --($F42=$F$7:$F$107), --($G42=$G$7:$G$107),  --($H42=$H$7:$H$107), --('Evidence střelců a nástřel'!$J42 &lt; 'Evidence střelců a nástřel'!$J$7:$J$107)),"")</f>
        <v/>
      </c>
      <c r="J42" s="16" t="str">
        <f>IF($A42&lt;&gt;"",SUMPRODUCT(--($U$7:$U$107=1),--($T$7:$T$107=$T42),   --($C42=$C$7:$C$107), --($D42=$D$7:$D$107),  --($E42=$E$7:$E$107), --($F42=$F$7:$F$107), --($G42=$G$7:$G$107),  --($H42=$H$7:$H$107), --($I42=$I$7:$I$107), --('Evidence střelců a nástřel'!$I42 &lt; 'Evidence střelců a nástřel'!$I$7:$I$107)),"")</f>
        <v/>
      </c>
      <c r="K42" s="16" t="str">
        <f>IF($A42&lt;&gt;"",SUMPRODUCT(--($U$7:$U$107=1),--($T$7:$T$107=$T42),  --($C42=$C$7:$C$107), --($D42=$D$7:$D$107),  --($E42=$E$7:$E$107), --($F42=$F$7:$F$107), --($G42=$G$7:$G$107),  --($H42=$H$7:$H$107), --($I42=$I$7:$I$107), --($J42=$J$7:$J$107), --('Evidence střelců a nástřel'!$H42 &lt; 'Evidence střelců a nástřel'!$H$7:$H$107)),"")</f>
        <v/>
      </c>
      <c r="L42" s="16" t="str">
        <f>IF($A42&lt;&gt;"",SUMPRODUCT(--($U$7:$U$107=1),--($T$7:$T$107=$T42),   --($C42=$C$7:$C$107), --($D42=$D$7:$D$107),  --($E42=$E$7:$E$107), --($F42=$F$7:$F$107), --($G42=$G$7:$G$107),  --($H42=$H$7:$H$107), --($I42=$I$7:$I$107), --($J42=$J$7:$J$107), --($K42=$K$7:$K$107), --('Evidence střelců a nástřel'!$G42 &lt; 'Evidence střelců a nástřel'!$G$7:$G$107)),"")</f>
        <v/>
      </c>
      <c r="M42" s="16" t="str">
        <f>IF($A42&lt;&gt;"",IF(AND(U42=0,Nastavení!$B$5="NE"), 1+SUMPRODUCT(--($A$7:$A$107&lt;&gt;""),--(T$7:$T$107=$T42), --($B42 &lt; $B$7:$B$107)), SUM($C42:$L42)),"")</f>
        <v/>
      </c>
      <c r="N42" s="16" t="str">
        <f>IF($A42&lt;&gt;"", SUMPRODUCT(--($T$7:$T$107=$T42),--($M$7:$M$107=$M42), --('Evidence střelců a nástřel'!$Q42 &lt; 'Evidence střelců a nástřel'!$Q$7:$Q$107)), "")</f>
        <v/>
      </c>
      <c r="O42" s="16" t="str">
        <f t="shared" si="2"/>
        <v/>
      </c>
      <c r="P42" s="16" t="str">
        <f>IF($A42&lt;&gt;"", IF(ISNA(VLOOKUP($T42,Nastavení!$B$10:$D$22,3,FALSE)),$O42,  $O42 + VLOOKUP('Evidence střelců a nástřel'!$C42,Nastavení!$B$10:$D$22,3,FALSE)), "")</f>
        <v/>
      </c>
      <c r="Q42" s="16" t="str">
        <f>IF($A42 &lt;&gt;"", COUNTIF($P$7:$P42, $P42) -1, "")</f>
        <v/>
      </c>
      <c r="R42" s="16" t="str">
        <f t="shared" si="4"/>
        <v/>
      </c>
      <c r="S42" s="16" t="str">
        <f>IF($A42&lt;&gt;"",  SUMPRODUCT(--('Evidence střelců a nástřel'!$A$7:$A$107&lt;&gt;""),--($T$7:$T$107&lt;&gt;"MZ"),--($T$7:$T$107=$T42),--('Evidence střelců a nástřel'!$S$7:$S$107='Evidence střelců a nástřel'!$S42)),"")</f>
        <v/>
      </c>
      <c r="T42" s="16" t="str">
        <f>IF( $A42&lt;&gt;"",IF(Nastavení!$B$4="NE", 'Evidence střelců a nástřel'!$C42,""),"")</f>
        <v/>
      </c>
      <c r="U42" s="16" t="str">
        <f>IF($A42&lt;&gt;"", IF(OR('Evidence střelců a nástřel'!$P42="",Nastavení!$B$5="ANO"),1,0),"")</f>
        <v/>
      </c>
    </row>
    <row r="43" spans="1:21" x14ac:dyDescent="0.25">
      <c r="A43" s="16" t="str">
        <f>'Evidence střelců a nástřel'!$A43</f>
        <v/>
      </c>
      <c r="B43" s="16" t="str">
        <f>IF($A43&lt;&gt;"", SUM('Evidence střelců a nástřel'!$F43:$O43)  +  IF(Nastavení!$B$5 = "NE", 'Evidence střelců a nástřel'!$P43, 0),"")</f>
        <v/>
      </c>
      <c r="C43" s="16" t="str">
        <f t="shared" si="3"/>
        <v/>
      </c>
      <c r="D43" s="16" t="str">
        <f>IF($A43&lt;&gt;"", SUMPRODUCT(--($U$7:$U$107=1), --($T$7:$T$107=$T43), --($C43=$C$7:$C$107), --('Evidence střelců a nástřel'!$O43 &lt; 'Evidence střelců a nástřel'!$O$7:$O$107)), "")</f>
        <v/>
      </c>
      <c r="E43" s="16" t="str">
        <f>IF($A43&lt;&gt;"",SUMPRODUCT(--($U$7:$U$107=1),--($T$7:$T$107=$T43),  --($C43=$C$7:$C$107), --($D43=$D$7:$D$107),--('Evidence střelců a nástřel'!$N43 &lt; 'Evidence střelců a nástřel'!$N$7:$N$107)),"")</f>
        <v/>
      </c>
      <c r="F43" s="16" t="str">
        <f>IF($A43&lt;&gt;"",SUMPRODUCT(--($U$7:$U$107=1),--($T$7:$T$107=$T43), --($C43=$C$7:$C$107), --($D43=$D$7:$D$107),  --($E43=$E$7:$E$107), --('Evidence střelců a nástřel'!$M43 &lt; 'Evidence střelců a nástřel'!$M$7:$M$107)),"")</f>
        <v/>
      </c>
      <c r="G43" s="16" t="str">
        <f>IF($A43&lt;&gt;"",SUMPRODUCT(--($U$7:$U$107=1),--($T$7:$T$107=$T43), --($C43=$C$7:$C$107), --($D43=$D$7:$D$107),  --($E43=$E$7:$E$107),--($F43=$F$7:$F$107), --('Evidence střelců a nástřel'!$L43 &lt; 'Evidence střelců a nástřel'!$L$7:$L$107)),"")</f>
        <v/>
      </c>
      <c r="H43" s="16" t="str">
        <f>IF($A43&lt;&gt;"",SUMPRODUCT(--($U$7:$U$107=1),--($T$7:$T$107=$T43), --($C43=$C$7:$C$107), --($D43=$D$7:$D$107),  --($E43=$E$7:$E$107), --($F43=$F$7:$F$107), --($G43=$G$7:$G$107), --('Evidence střelců a nástřel'!$K43 &lt; 'Evidence střelců a nástřel'!$K$7:$K$107)),"")</f>
        <v/>
      </c>
      <c r="I43" s="16" t="str">
        <f>IF($A43&lt;&gt;"",SUMPRODUCT(--($U$7:$U$107=1),--($T$7:$T$107=$T43),  --($C43=$C$7:$C$107), --($D43=$D$7:$D$107),  --($E43=$E$7:$E$107), --($F43=$F$7:$F$107), --($G43=$G$7:$G$107),  --($H43=$H$7:$H$107), --('Evidence střelců a nástřel'!$J43 &lt; 'Evidence střelců a nástřel'!$J$7:$J$107)),"")</f>
        <v/>
      </c>
      <c r="J43" s="16" t="str">
        <f>IF($A43&lt;&gt;"",SUMPRODUCT(--($U$7:$U$107=1),--($T$7:$T$107=$T43),   --($C43=$C$7:$C$107), --($D43=$D$7:$D$107),  --($E43=$E$7:$E$107), --($F43=$F$7:$F$107), --($G43=$G$7:$G$107),  --($H43=$H$7:$H$107), --($I43=$I$7:$I$107), --('Evidence střelců a nástřel'!$I43 &lt; 'Evidence střelců a nástřel'!$I$7:$I$107)),"")</f>
        <v/>
      </c>
      <c r="K43" s="16" t="str">
        <f>IF($A43&lt;&gt;"",SUMPRODUCT(--($U$7:$U$107=1),--($T$7:$T$107=$T43),  --($C43=$C$7:$C$107), --($D43=$D$7:$D$107),  --($E43=$E$7:$E$107), --($F43=$F$7:$F$107), --($G43=$G$7:$G$107),  --($H43=$H$7:$H$107), --($I43=$I$7:$I$107), --($J43=$J$7:$J$107), --('Evidence střelců a nástřel'!$H43 &lt; 'Evidence střelců a nástřel'!$H$7:$H$107)),"")</f>
        <v/>
      </c>
      <c r="L43" s="16" t="str">
        <f>IF($A43&lt;&gt;"",SUMPRODUCT(--($U$7:$U$107=1),--($T$7:$T$107=$T43),   --($C43=$C$7:$C$107), --($D43=$D$7:$D$107),  --($E43=$E$7:$E$107), --($F43=$F$7:$F$107), --($G43=$G$7:$G$107),  --($H43=$H$7:$H$107), --($I43=$I$7:$I$107), --($J43=$J$7:$J$107), --($K43=$K$7:$K$107), --('Evidence střelců a nástřel'!$G43 &lt; 'Evidence střelců a nástřel'!$G$7:$G$107)),"")</f>
        <v/>
      </c>
      <c r="M43" s="16" t="str">
        <f>IF($A43&lt;&gt;"",IF(AND(U43=0,Nastavení!$B$5="NE"), 1+SUMPRODUCT(--($A$7:$A$107&lt;&gt;""),--(T$7:$T$107=$T43), --($B43 &lt; $B$7:$B$107)), SUM($C43:$L43)),"")</f>
        <v/>
      </c>
      <c r="N43" s="16" t="str">
        <f>IF($A43&lt;&gt;"", SUMPRODUCT(--($T$7:$T$107=$T43),--($M$7:$M$107=$M43), --('Evidence střelců a nástřel'!$Q43 &lt; 'Evidence střelců a nástřel'!$Q$7:$Q$107)), "")</f>
        <v/>
      </c>
      <c r="O43" s="16" t="str">
        <f t="shared" si="2"/>
        <v/>
      </c>
      <c r="P43" s="16" t="str">
        <f>IF($A43&lt;&gt;"", IF(ISNA(VLOOKUP($T43,Nastavení!$B$10:$D$22,3,FALSE)),$O43,  $O43 + VLOOKUP('Evidence střelců a nástřel'!$C43,Nastavení!$B$10:$D$22,3,FALSE)), "")</f>
        <v/>
      </c>
      <c r="Q43" s="16" t="str">
        <f>IF($A43 &lt;&gt;"", COUNTIF($P$7:$P43, $P43) -1, "")</f>
        <v/>
      </c>
      <c r="R43" s="16" t="str">
        <f t="shared" si="4"/>
        <v/>
      </c>
      <c r="S43" s="16" t="str">
        <f>IF($A43&lt;&gt;"",  SUMPRODUCT(--('Evidence střelců a nástřel'!$A$7:$A$107&lt;&gt;""),--($T$7:$T$107&lt;&gt;"MZ"),--($T$7:$T$107=$T43),--('Evidence střelců a nástřel'!$S$7:$S$107='Evidence střelců a nástřel'!$S43)),"")</f>
        <v/>
      </c>
      <c r="T43" s="16" t="str">
        <f>IF( $A43&lt;&gt;"",IF(Nastavení!$B$4="NE", 'Evidence střelců a nástřel'!$C43,""),"")</f>
        <v/>
      </c>
      <c r="U43" s="16" t="str">
        <f>IF($A43&lt;&gt;"", IF(OR('Evidence střelců a nástřel'!$P43="",Nastavení!$B$5="ANO"),1,0),"")</f>
        <v/>
      </c>
    </row>
    <row r="44" spans="1:21" x14ac:dyDescent="0.25">
      <c r="A44" s="16" t="str">
        <f>'Evidence střelců a nástřel'!$A44</f>
        <v/>
      </c>
      <c r="B44" s="16" t="str">
        <f>IF($A44&lt;&gt;"", SUM('Evidence střelců a nástřel'!$F44:$O44)  +  IF(Nastavení!$B$5 = "NE", 'Evidence střelců a nástřel'!$P44, 0),"")</f>
        <v/>
      </c>
      <c r="C44" s="16" t="str">
        <f t="shared" si="3"/>
        <v/>
      </c>
      <c r="D44" s="16" t="str">
        <f>IF($A44&lt;&gt;"", SUMPRODUCT(--($U$7:$U$107=1), --($T$7:$T$107=$T44), --($C44=$C$7:$C$107), --('Evidence střelců a nástřel'!$O44 &lt; 'Evidence střelců a nástřel'!$O$7:$O$107)), "")</f>
        <v/>
      </c>
      <c r="E44" s="16" t="str">
        <f>IF($A44&lt;&gt;"",SUMPRODUCT(--($U$7:$U$107=1),--($T$7:$T$107=$T44),  --($C44=$C$7:$C$107), --($D44=$D$7:$D$107),--('Evidence střelců a nástřel'!$N44 &lt; 'Evidence střelců a nástřel'!$N$7:$N$107)),"")</f>
        <v/>
      </c>
      <c r="F44" s="16" t="str">
        <f>IF($A44&lt;&gt;"",SUMPRODUCT(--($U$7:$U$107=1),--($T$7:$T$107=$T44), --($C44=$C$7:$C$107), --($D44=$D$7:$D$107),  --($E44=$E$7:$E$107), --('Evidence střelců a nástřel'!$M44 &lt; 'Evidence střelců a nástřel'!$M$7:$M$107)),"")</f>
        <v/>
      </c>
      <c r="G44" s="16" t="str">
        <f>IF($A44&lt;&gt;"",SUMPRODUCT(--($U$7:$U$107=1),--($T$7:$T$107=$T44), --($C44=$C$7:$C$107), --($D44=$D$7:$D$107),  --($E44=$E$7:$E$107),--($F44=$F$7:$F$107), --('Evidence střelců a nástřel'!$L44 &lt; 'Evidence střelců a nástřel'!$L$7:$L$107)),"")</f>
        <v/>
      </c>
      <c r="H44" s="16" t="str">
        <f>IF($A44&lt;&gt;"",SUMPRODUCT(--($U$7:$U$107=1),--($T$7:$T$107=$T44), --($C44=$C$7:$C$107), --($D44=$D$7:$D$107),  --($E44=$E$7:$E$107), --($F44=$F$7:$F$107), --($G44=$G$7:$G$107), --('Evidence střelců a nástřel'!$K44 &lt; 'Evidence střelců a nástřel'!$K$7:$K$107)),"")</f>
        <v/>
      </c>
      <c r="I44" s="16" t="str">
        <f>IF($A44&lt;&gt;"",SUMPRODUCT(--($U$7:$U$107=1),--($T$7:$T$107=$T44),  --($C44=$C$7:$C$107), --($D44=$D$7:$D$107),  --($E44=$E$7:$E$107), --($F44=$F$7:$F$107), --($G44=$G$7:$G$107),  --($H44=$H$7:$H$107), --('Evidence střelců a nástřel'!$J44 &lt; 'Evidence střelců a nástřel'!$J$7:$J$107)),"")</f>
        <v/>
      </c>
      <c r="J44" s="16" t="str">
        <f>IF($A44&lt;&gt;"",SUMPRODUCT(--($U$7:$U$107=1),--($T$7:$T$107=$T44),   --($C44=$C$7:$C$107), --($D44=$D$7:$D$107),  --($E44=$E$7:$E$107), --($F44=$F$7:$F$107), --($G44=$G$7:$G$107),  --($H44=$H$7:$H$107), --($I44=$I$7:$I$107), --('Evidence střelců a nástřel'!$I44 &lt; 'Evidence střelců a nástřel'!$I$7:$I$107)),"")</f>
        <v/>
      </c>
      <c r="K44" s="16" t="str">
        <f>IF($A44&lt;&gt;"",SUMPRODUCT(--($U$7:$U$107=1),--($T$7:$T$107=$T44),  --($C44=$C$7:$C$107), --($D44=$D$7:$D$107),  --($E44=$E$7:$E$107), --($F44=$F$7:$F$107), --($G44=$G$7:$G$107),  --($H44=$H$7:$H$107), --($I44=$I$7:$I$107), --($J44=$J$7:$J$107), --('Evidence střelců a nástřel'!$H44 &lt; 'Evidence střelců a nástřel'!$H$7:$H$107)),"")</f>
        <v/>
      </c>
      <c r="L44" s="16" t="str">
        <f>IF($A44&lt;&gt;"",SUMPRODUCT(--($U$7:$U$107=1),--($T$7:$T$107=$T44),   --($C44=$C$7:$C$107), --($D44=$D$7:$D$107),  --($E44=$E$7:$E$107), --($F44=$F$7:$F$107), --($G44=$G$7:$G$107),  --($H44=$H$7:$H$107), --($I44=$I$7:$I$107), --($J44=$J$7:$J$107), --($K44=$K$7:$K$107), --('Evidence střelců a nástřel'!$G44 &lt; 'Evidence střelců a nástřel'!$G$7:$G$107)),"")</f>
        <v/>
      </c>
      <c r="M44" s="16" t="str">
        <f>IF($A44&lt;&gt;"",IF(AND(U44=0,Nastavení!$B$5="NE"), 1+SUMPRODUCT(--($A$7:$A$107&lt;&gt;""),--(T$7:$T$107=$T44), --($B44 &lt; $B$7:$B$107)), SUM($C44:$L44)),"")</f>
        <v/>
      </c>
      <c r="N44" s="16" t="str">
        <f>IF($A44&lt;&gt;"", SUMPRODUCT(--($T$7:$T$107=$T44),--($M$7:$M$107=$M44), --('Evidence střelců a nástřel'!$Q44 &lt; 'Evidence střelců a nástřel'!$Q$7:$Q$107)), "")</f>
        <v/>
      </c>
      <c r="O44" s="16" t="str">
        <f t="shared" si="2"/>
        <v/>
      </c>
      <c r="P44" s="16" t="str">
        <f>IF($A44&lt;&gt;"", IF(ISNA(VLOOKUP($T44,Nastavení!$B$10:$D$22,3,FALSE)),$O44,  $O44 + VLOOKUP('Evidence střelců a nástřel'!$C44,Nastavení!$B$10:$D$22,3,FALSE)), "")</f>
        <v/>
      </c>
      <c r="Q44" s="16" t="str">
        <f>IF($A44 &lt;&gt;"", COUNTIF($P$7:$P44, $P44) -1, "")</f>
        <v/>
      </c>
      <c r="R44" s="16" t="str">
        <f t="shared" si="4"/>
        <v/>
      </c>
      <c r="S44" s="16" t="str">
        <f>IF($A44&lt;&gt;"",  SUMPRODUCT(--('Evidence střelců a nástřel'!$A$7:$A$107&lt;&gt;""),--($T$7:$T$107&lt;&gt;"MZ"),--($T$7:$T$107=$T44),--('Evidence střelců a nástřel'!$S$7:$S$107='Evidence střelců a nástřel'!$S44)),"")</f>
        <v/>
      </c>
      <c r="T44" s="16" t="str">
        <f>IF( $A44&lt;&gt;"",IF(Nastavení!$B$4="NE", 'Evidence střelců a nástřel'!$C44,""),"")</f>
        <v/>
      </c>
      <c r="U44" s="16" t="str">
        <f>IF($A44&lt;&gt;"", IF(OR('Evidence střelců a nástřel'!$P44="",Nastavení!$B$5="ANO"),1,0),"")</f>
        <v/>
      </c>
    </row>
    <row r="45" spans="1:21" x14ac:dyDescent="0.25">
      <c r="A45" s="16" t="str">
        <f>'Evidence střelců a nástřel'!$A45</f>
        <v/>
      </c>
      <c r="B45" s="16" t="str">
        <f>IF($A45&lt;&gt;"", SUM('Evidence střelců a nástřel'!$F45:$O45)  +  IF(Nastavení!$B$5 = "NE", 'Evidence střelců a nástřel'!$P45, 0),"")</f>
        <v/>
      </c>
      <c r="C45" s="16" t="str">
        <f t="shared" si="3"/>
        <v/>
      </c>
      <c r="D45" s="16" t="str">
        <f>IF($A45&lt;&gt;"", SUMPRODUCT(--($U$7:$U$107=1), --($T$7:$T$107=$T45), --($C45=$C$7:$C$107), --('Evidence střelců a nástřel'!$O45 &lt; 'Evidence střelců a nástřel'!$O$7:$O$107)), "")</f>
        <v/>
      </c>
      <c r="E45" s="16" t="str">
        <f>IF($A45&lt;&gt;"",SUMPRODUCT(--($U$7:$U$107=1),--($T$7:$T$107=$T45),  --($C45=$C$7:$C$107), --($D45=$D$7:$D$107),--('Evidence střelců a nástřel'!$N45 &lt; 'Evidence střelců a nástřel'!$N$7:$N$107)),"")</f>
        <v/>
      </c>
      <c r="F45" s="16" t="str">
        <f>IF($A45&lt;&gt;"",SUMPRODUCT(--($U$7:$U$107=1),--($T$7:$T$107=$T45), --($C45=$C$7:$C$107), --($D45=$D$7:$D$107),  --($E45=$E$7:$E$107), --('Evidence střelců a nástřel'!$M45 &lt; 'Evidence střelců a nástřel'!$M$7:$M$107)),"")</f>
        <v/>
      </c>
      <c r="G45" s="16" t="str">
        <f>IF($A45&lt;&gt;"",SUMPRODUCT(--($U$7:$U$107=1),--($T$7:$T$107=$T45), --($C45=$C$7:$C$107), --($D45=$D$7:$D$107),  --($E45=$E$7:$E$107),--($F45=$F$7:$F$107), --('Evidence střelců a nástřel'!$L45 &lt; 'Evidence střelců a nástřel'!$L$7:$L$107)),"")</f>
        <v/>
      </c>
      <c r="H45" s="16" t="str">
        <f>IF($A45&lt;&gt;"",SUMPRODUCT(--($U$7:$U$107=1),--($T$7:$T$107=$T45), --($C45=$C$7:$C$107), --($D45=$D$7:$D$107),  --($E45=$E$7:$E$107), --($F45=$F$7:$F$107), --($G45=$G$7:$G$107), --('Evidence střelců a nástřel'!$K45 &lt; 'Evidence střelců a nástřel'!$K$7:$K$107)),"")</f>
        <v/>
      </c>
      <c r="I45" s="16" t="str">
        <f>IF($A45&lt;&gt;"",SUMPRODUCT(--($U$7:$U$107=1),--($T$7:$T$107=$T45),  --($C45=$C$7:$C$107), --($D45=$D$7:$D$107),  --($E45=$E$7:$E$107), --($F45=$F$7:$F$107), --($G45=$G$7:$G$107),  --($H45=$H$7:$H$107), --('Evidence střelců a nástřel'!$J45 &lt; 'Evidence střelců a nástřel'!$J$7:$J$107)),"")</f>
        <v/>
      </c>
      <c r="J45" s="16" t="str">
        <f>IF($A45&lt;&gt;"",SUMPRODUCT(--($U$7:$U$107=1),--($T$7:$T$107=$T45),   --($C45=$C$7:$C$107), --($D45=$D$7:$D$107),  --($E45=$E$7:$E$107), --($F45=$F$7:$F$107), --($G45=$G$7:$G$107),  --($H45=$H$7:$H$107), --($I45=$I$7:$I$107), --('Evidence střelců a nástřel'!$I45 &lt; 'Evidence střelců a nástřel'!$I$7:$I$107)),"")</f>
        <v/>
      </c>
      <c r="K45" s="16" t="str">
        <f>IF($A45&lt;&gt;"",SUMPRODUCT(--($U$7:$U$107=1),--($T$7:$T$107=$T45),  --($C45=$C$7:$C$107), --($D45=$D$7:$D$107),  --($E45=$E$7:$E$107), --($F45=$F$7:$F$107), --($G45=$G$7:$G$107),  --($H45=$H$7:$H$107), --($I45=$I$7:$I$107), --($J45=$J$7:$J$107), --('Evidence střelců a nástřel'!$H45 &lt; 'Evidence střelců a nástřel'!$H$7:$H$107)),"")</f>
        <v/>
      </c>
      <c r="L45" s="16" t="str">
        <f>IF($A45&lt;&gt;"",SUMPRODUCT(--($U$7:$U$107=1),--($T$7:$T$107=$T45),   --($C45=$C$7:$C$107), --($D45=$D$7:$D$107),  --($E45=$E$7:$E$107), --($F45=$F$7:$F$107), --($G45=$G$7:$G$107),  --($H45=$H$7:$H$107), --($I45=$I$7:$I$107), --($J45=$J$7:$J$107), --($K45=$K$7:$K$107), --('Evidence střelců a nástřel'!$G45 &lt; 'Evidence střelců a nástřel'!$G$7:$G$107)),"")</f>
        <v/>
      </c>
      <c r="M45" s="16" t="str">
        <f>IF($A45&lt;&gt;"",IF(AND(U45=0,Nastavení!$B$5="NE"), 1+SUMPRODUCT(--($A$7:$A$107&lt;&gt;""),--(T$7:$T$107=$T45), --($B45 &lt; $B$7:$B$107)), SUM($C45:$L45)),"")</f>
        <v/>
      </c>
      <c r="N45" s="16" t="str">
        <f>IF($A45&lt;&gt;"", SUMPRODUCT(--($T$7:$T$107=$T45),--($M$7:$M$107=$M45), --('Evidence střelců a nástřel'!$Q45 &lt; 'Evidence střelců a nástřel'!$Q$7:$Q$107)), "")</f>
        <v/>
      </c>
      <c r="O45" s="16" t="str">
        <f t="shared" si="2"/>
        <v/>
      </c>
      <c r="P45" s="16" t="str">
        <f>IF($A45&lt;&gt;"", IF(ISNA(VLOOKUP($T45,Nastavení!$B$10:$D$22,3,FALSE)),$O45,  $O45 + VLOOKUP('Evidence střelců a nástřel'!$C45,Nastavení!$B$10:$D$22,3,FALSE)), "")</f>
        <v/>
      </c>
      <c r="Q45" s="16" t="str">
        <f>IF($A45 &lt;&gt;"", COUNTIF($P$7:$P45, $P45) -1, "")</f>
        <v/>
      </c>
      <c r="R45" s="16" t="str">
        <f t="shared" si="4"/>
        <v/>
      </c>
      <c r="S45" s="16" t="str">
        <f>IF($A45&lt;&gt;"",  SUMPRODUCT(--('Evidence střelců a nástřel'!$A$7:$A$107&lt;&gt;""),--($T$7:$T$107&lt;&gt;"MZ"),--($T$7:$T$107=$T45),--('Evidence střelců a nástřel'!$S$7:$S$107='Evidence střelců a nástřel'!$S45)),"")</f>
        <v/>
      </c>
      <c r="T45" s="16" t="str">
        <f>IF( $A45&lt;&gt;"",IF(Nastavení!$B$4="NE", 'Evidence střelců a nástřel'!$C45,""),"")</f>
        <v/>
      </c>
      <c r="U45" s="16" t="str">
        <f>IF($A45&lt;&gt;"", IF(OR('Evidence střelců a nástřel'!$P45="",Nastavení!$B$5="ANO"),1,0),"")</f>
        <v/>
      </c>
    </row>
    <row r="46" spans="1:21" x14ac:dyDescent="0.25">
      <c r="A46" s="16" t="str">
        <f>'Evidence střelců a nástřel'!$A46</f>
        <v/>
      </c>
      <c r="B46" s="16" t="str">
        <f>IF($A46&lt;&gt;"", SUM('Evidence střelců a nástřel'!$F46:$O46)  +  IF(Nastavení!$B$5 = "NE", 'Evidence střelců a nástřel'!$P46, 0),"")</f>
        <v/>
      </c>
      <c r="C46" s="16" t="str">
        <f t="shared" si="3"/>
        <v/>
      </c>
      <c r="D46" s="16" t="str">
        <f>IF($A46&lt;&gt;"", SUMPRODUCT(--($U$7:$U$107=1), --($T$7:$T$107=$T46), --($C46=$C$7:$C$107), --('Evidence střelců a nástřel'!$O46 &lt; 'Evidence střelců a nástřel'!$O$7:$O$107)), "")</f>
        <v/>
      </c>
      <c r="E46" s="16" t="str">
        <f>IF($A46&lt;&gt;"",SUMPRODUCT(--($U$7:$U$107=1),--($T$7:$T$107=$T46),  --($C46=$C$7:$C$107), --($D46=$D$7:$D$107),--('Evidence střelců a nástřel'!$N46 &lt; 'Evidence střelců a nástřel'!$N$7:$N$107)),"")</f>
        <v/>
      </c>
      <c r="F46" s="16" t="str">
        <f>IF($A46&lt;&gt;"",SUMPRODUCT(--($U$7:$U$107=1),--($T$7:$T$107=$T46), --($C46=$C$7:$C$107), --($D46=$D$7:$D$107),  --($E46=$E$7:$E$107), --('Evidence střelců a nástřel'!$M46 &lt; 'Evidence střelců a nástřel'!$M$7:$M$107)),"")</f>
        <v/>
      </c>
      <c r="G46" s="16" t="str">
        <f>IF($A46&lt;&gt;"",SUMPRODUCT(--($U$7:$U$107=1),--($T$7:$T$107=$T46), --($C46=$C$7:$C$107), --($D46=$D$7:$D$107),  --($E46=$E$7:$E$107),--($F46=$F$7:$F$107), --('Evidence střelců a nástřel'!$L46 &lt; 'Evidence střelců a nástřel'!$L$7:$L$107)),"")</f>
        <v/>
      </c>
      <c r="H46" s="16" t="str">
        <f>IF($A46&lt;&gt;"",SUMPRODUCT(--($U$7:$U$107=1),--($T$7:$T$107=$T46), --($C46=$C$7:$C$107), --($D46=$D$7:$D$107),  --($E46=$E$7:$E$107), --($F46=$F$7:$F$107), --($G46=$G$7:$G$107), --('Evidence střelců a nástřel'!$K46 &lt; 'Evidence střelců a nástřel'!$K$7:$K$107)),"")</f>
        <v/>
      </c>
      <c r="I46" s="16" t="str">
        <f>IF($A46&lt;&gt;"",SUMPRODUCT(--($U$7:$U$107=1),--($T$7:$T$107=$T46),  --($C46=$C$7:$C$107), --($D46=$D$7:$D$107),  --($E46=$E$7:$E$107), --($F46=$F$7:$F$107), --($G46=$G$7:$G$107),  --($H46=$H$7:$H$107), --('Evidence střelců a nástřel'!$J46 &lt; 'Evidence střelců a nástřel'!$J$7:$J$107)),"")</f>
        <v/>
      </c>
      <c r="J46" s="16" t="str">
        <f>IF($A46&lt;&gt;"",SUMPRODUCT(--($U$7:$U$107=1),--($T$7:$T$107=$T46),   --($C46=$C$7:$C$107), --($D46=$D$7:$D$107),  --($E46=$E$7:$E$107), --($F46=$F$7:$F$107), --($G46=$G$7:$G$107),  --($H46=$H$7:$H$107), --($I46=$I$7:$I$107), --('Evidence střelců a nástřel'!$I46 &lt; 'Evidence střelců a nástřel'!$I$7:$I$107)),"")</f>
        <v/>
      </c>
      <c r="K46" s="16" t="str">
        <f>IF($A46&lt;&gt;"",SUMPRODUCT(--($U$7:$U$107=1),--($T$7:$T$107=$T46),  --($C46=$C$7:$C$107), --($D46=$D$7:$D$107),  --($E46=$E$7:$E$107), --($F46=$F$7:$F$107), --($G46=$G$7:$G$107),  --($H46=$H$7:$H$107), --($I46=$I$7:$I$107), --($J46=$J$7:$J$107), --('Evidence střelců a nástřel'!$H46 &lt; 'Evidence střelců a nástřel'!$H$7:$H$107)),"")</f>
        <v/>
      </c>
      <c r="L46" s="16" t="str">
        <f>IF($A46&lt;&gt;"",SUMPRODUCT(--($U$7:$U$107=1),--($T$7:$T$107=$T46),   --($C46=$C$7:$C$107), --($D46=$D$7:$D$107),  --($E46=$E$7:$E$107), --($F46=$F$7:$F$107), --($G46=$G$7:$G$107),  --($H46=$H$7:$H$107), --($I46=$I$7:$I$107), --($J46=$J$7:$J$107), --($K46=$K$7:$K$107), --('Evidence střelců a nástřel'!$G46 &lt; 'Evidence střelců a nástřel'!$G$7:$G$107)),"")</f>
        <v/>
      </c>
      <c r="M46" s="16" t="str">
        <f>IF($A46&lt;&gt;"",IF(AND(U46=0,Nastavení!$B$5="NE"), 1+SUMPRODUCT(--($A$7:$A$107&lt;&gt;""),--(T$7:$T$107=$T46), --($B46 &lt; $B$7:$B$107)), SUM($C46:$L46)),"")</f>
        <v/>
      </c>
      <c r="N46" s="16" t="str">
        <f>IF($A46&lt;&gt;"", SUMPRODUCT(--($T$7:$T$107=$T46),--($M$7:$M$107=$M46), --('Evidence střelců a nástřel'!$Q46 &lt; 'Evidence střelců a nástřel'!$Q$7:$Q$107)), "")</f>
        <v/>
      </c>
      <c r="O46" s="16" t="str">
        <f t="shared" si="2"/>
        <v/>
      </c>
      <c r="P46" s="16" t="str">
        <f>IF($A46&lt;&gt;"", IF(ISNA(VLOOKUP($T46,Nastavení!$B$10:$D$22,3,FALSE)),$O46,  $O46 + VLOOKUP('Evidence střelců a nástřel'!$C46,Nastavení!$B$10:$D$22,3,FALSE)), "")</f>
        <v/>
      </c>
      <c r="Q46" s="16" t="str">
        <f>IF($A46 &lt;&gt;"", COUNTIF($P$7:$P46, $P46) -1, "")</f>
        <v/>
      </c>
      <c r="R46" s="16" t="str">
        <f t="shared" si="4"/>
        <v/>
      </c>
      <c r="S46" s="16" t="str">
        <f>IF($A46&lt;&gt;"",  SUMPRODUCT(--('Evidence střelců a nástřel'!$A$7:$A$107&lt;&gt;""),--($T$7:$T$107&lt;&gt;"MZ"),--($T$7:$T$107=$T46),--('Evidence střelců a nástřel'!$S$7:$S$107='Evidence střelců a nástřel'!$S46)),"")</f>
        <v/>
      </c>
      <c r="T46" s="16" t="str">
        <f>IF( $A46&lt;&gt;"",IF(Nastavení!$B$4="NE", 'Evidence střelců a nástřel'!$C46,""),"")</f>
        <v/>
      </c>
      <c r="U46" s="16" t="str">
        <f>IF($A46&lt;&gt;"", IF(OR('Evidence střelců a nástřel'!$P46="",Nastavení!$B$5="ANO"),1,0),"")</f>
        <v/>
      </c>
    </row>
    <row r="47" spans="1:21" x14ac:dyDescent="0.25">
      <c r="A47" s="16" t="str">
        <f>'Evidence střelců a nástřel'!$A47</f>
        <v/>
      </c>
      <c r="B47" s="16" t="str">
        <f>IF($A47&lt;&gt;"", SUM('Evidence střelců a nástřel'!$F47:$O47)  +  IF(Nastavení!$B$5 = "NE", 'Evidence střelců a nástřel'!$P47, 0),"")</f>
        <v/>
      </c>
      <c r="C47" s="16" t="str">
        <f t="shared" si="3"/>
        <v/>
      </c>
      <c r="D47" s="16" t="str">
        <f>IF($A47&lt;&gt;"", SUMPRODUCT(--($U$7:$U$107=1), --($T$7:$T$107=$T47), --($C47=$C$7:$C$107), --('Evidence střelců a nástřel'!$O47 &lt; 'Evidence střelců a nástřel'!$O$7:$O$107)), "")</f>
        <v/>
      </c>
      <c r="E47" s="16" t="str">
        <f>IF($A47&lt;&gt;"",SUMPRODUCT(--($U$7:$U$107=1),--($T$7:$T$107=$T47),  --($C47=$C$7:$C$107), --($D47=$D$7:$D$107),--('Evidence střelců a nástřel'!$N47 &lt; 'Evidence střelců a nástřel'!$N$7:$N$107)),"")</f>
        <v/>
      </c>
      <c r="F47" s="16" t="str">
        <f>IF($A47&lt;&gt;"",SUMPRODUCT(--($U$7:$U$107=1),--($T$7:$T$107=$T47), --($C47=$C$7:$C$107), --($D47=$D$7:$D$107),  --($E47=$E$7:$E$107), --('Evidence střelců a nástřel'!$M47 &lt; 'Evidence střelců a nástřel'!$M$7:$M$107)),"")</f>
        <v/>
      </c>
      <c r="G47" s="16" t="str">
        <f>IF($A47&lt;&gt;"",SUMPRODUCT(--($U$7:$U$107=1),--($T$7:$T$107=$T47), --($C47=$C$7:$C$107), --($D47=$D$7:$D$107),  --($E47=$E$7:$E$107),--($F47=$F$7:$F$107), --('Evidence střelců a nástřel'!$L47 &lt; 'Evidence střelců a nástřel'!$L$7:$L$107)),"")</f>
        <v/>
      </c>
      <c r="H47" s="16" t="str">
        <f>IF($A47&lt;&gt;"",SUMPRODUCT(--($U$7:$U$107=1),--($T$7:$T$107=$T47), --($C47=$C$7:$C$107), --($D47=$D$7:$D$107),  --($E47=$E$7:$E$107), --($F47=$F$7:$F$107), --($G47=$G$7:$G$107), --('Evidence střelců a nástřel'!$K47 &lt; 'Evidence střelců a nástřel'!$K$7:$K$107)),"")</f>
        <v/>
      </c>
      <c r="I47" s="16" t="str">
        <f>IF($A47&lt;&gt;"",SUMPRODUCT(--($U$7:$U$107=1),--($T$7:$T$107=$T47),  --($C47=$C$7:$C$107), --($D47=$D$7:$D$107),  --($E47=$E$7:$E$107), --($F47=$F$7:$F$107), --($G47=$G$7:$G$107),  --($H47=$H$7:$H$107), --('Evidence střelců a nástřel'!$J47 &lt; 'Evidence střelců a nástřel'!$J$7:$J$107)),"")</f>
        <v/>
      </c>
      <c r="J47" s="16" t="str">
        <f>IF($A47&lt;&gt;"",SUMPRODUCT(--($U$7:$U$107=1),--($T$7:$T$107=$T47),   --($C47=$C$7:$C$107), --($D47=$D$7:$D$107),  --($E47=$E$7:$E$107), --($F47=$F$7:$F$107), --($G47=$G$7:$G$107),  --($H47=$H$7:$H$107), --($I47=$I$7:$I$107), --('Evidence střelců a nástřel'!$I47 &lt; 'Evidence střelců a nástřel'!$I$7:$I$107)),"")</f>
        <v/>
      </c>
      <c r="K47" s="16" t="str">
        <f>IF($A47&lt;&gt;"",SUMPRODUCT(--($U$7:$U$107=1),--($T$7:$T$107=$T47),  --($C47=$C$7:$C$107), --($D47=$D$7:$D$107),  --($E47=$E$7:$E$107), --($F47=$F$7:$F$107), --($G47=$G$7:$G$107),  --($H47=$H$7:$H$107), --($I47=$I$7:$I$107), --($J47=$J$7:$J$107), --('Evidence střelců a nástřel'!$H47 &lt; 'Evidence střelců a nástřel'!$H$7:$H$107)),"")</f>
        <v/>
      </c>
      <c r="L47" s="16" t="str">
        <f>IF($A47&lt;&gt;"",SUMPRODUCT(--($U$7:$U$107=1),--($T$7:$T$107=$T47),   --($C47=$C$7:$C$107), --($D47=$D$7:$D$107),  --($E47=$E$7:$E$107), --($F47=$F$7:$F$107), --($G47=$G$7:$G$107),  --($H47=$H$7:$H$107), --($I47=$I$7:$I$107), --($J47=$J$7:$J$107), --($K47=$K$7:$K$107), --('Evidence střelců a nástřel'!$G47 &lt; 'Evidence střelců a nástřel'!$G$7:$G$107)),"")</f>
        <v/>
      </c>
      <c r="M47" s="16" t="str">
        <f>IF($A47&lt;&gt;"",IF(AND(U47=0,Nastavení!$B$5="NE"), 1+SUMPRODUCT(--($A$7:$A$107&lt;&gt;""),--(T$7:$T$107=$T47), --($B47 &lt; $B$7:$B$107)), SUM($C47:$L47)),"")</f>
        <v/>
      </c>
      <c r="N47" s="16" t="str">
        <f>IF($A47&lt;&gt;"", SUMPRODUCT(--($T$7:$T$107=$T47),--($M$7:$M$107=$M47), --('Evidence střelců a nástřel'!$Q47 &lt; 'Evidence střelců a nástřel'!$Q$7:$Q$107)), "")</f>
        <v/>
      </c>
      <c r="O47" s="16" t="str">
        <f t="shared" si="2"/>
        <v/>
      </c>
      <c r="P47" s="16" t="str">
        <f>IF($A47&lt;&gt;"", IF(ISNA(VLOOKUP($T47,Nastavení!$B$10:$D$22,3,FALSE)),$O47,  $O47 + VLOOKUP('Evidence střelců a nástřel'!$C47,Nastavení!$B$10:$D$22,3,FALSE)), "")</f>
        <v/>
      </c>
      <c r="Q47" s="16" t="str">
        <f>IF($A47 &lt;&gt;"", COUNTIF($P$7:$P47, $P47) -1, "")</f>
        <v/>
      </c>
      <c r="R47" s="16" t="str">
        <f t="shared" si="4"/>
        <v/>
      </c>
      <c r="S47" s="16" t="str">
        <f>IF($A47&lt;&gt;"",  SUMPRODUCT(--('Evidence střelců a nástřel'!$A$7:$A$107&lt;&gt;""),--($T$7:$T$107&lt;&gt;"MZ"),--($T$7:$T$107=$T47),--('Evidence střelců a nástřel'!$S$7:$S$107='Evidence střelců a nástřel'!$S47)),"")</f>
        <v/>
      </c>
      <c r="T47" s="16" t="str">
        <f>IF( $A47&lt;&gt;"",IF(Nastavení!$B$4="NE", 'Evidence střelců a nástřel'!$C47,""),"")</f>
        <v/>
      </c>
      <c r="U47" s="16" t="str">
        <f>IF($A47&lt;&gt;"", IF(OR('Evidence střelců a nástřel'!$P47="",Nastavení!$B$5="ANO"),1,0),"")</f>
        <v/>
      </c>
    </row>
    <row r="48" spans="1:21" x14ac:dyDescent="0.25">
      <c r="A48" s="16" t="str">
        <f>'Evidence střelců a nástřel'!$A48</f>
        <v/>
      </c>
      <c r="B48" s="16" t="str">
        <f>IF($A48&lt;&gt;"", SUM('Evidence střelců a nástřel'!$F48:$O48)  +  IF(Nastavení!$B$5 = "NE", 'Evidence střelců a nástřel'!$P48, 0),"")</f>
        <v/>
      </c>
      <c r="C48" s="16" t="str">
        <f t="shared" si="3"/>
        <v/>
      </c>
      <c r="D48" s="16" t="str">
        <f>IF($A48&lt;&gt;"", SUMPRODUCT(--($U$7:$U$107=1), --($T$7:$T$107=$T48), --($C48=$C$7:$C$107), --('Evidence střelců a nástřel'!$O48 &lt; 'Evidence střelců a nástřel'!$O$7:$O$107)), "")</f>
        <v/>
      </c>
      <c r="E48" s="16" t="str">
        <f>IF($A48&lt;&gt;"",SUMPRODUCT(--($U$7:$U$107=1),--($T$7:$T$107=$T48),  --($C48=$C$7:$C$107), --($D48=$D$7:$D$107),--('Evidence střelců a nástřel'!$N48 &lt; 'Evidence střelců a nástřel'!$N$7:$N$107)),"")</f>
        <v/>
      </c>
      <c r="F48" s="16" t="str">
        <f>IF($A48&lt;&gt;"",SUMPRODUCT(--($U$7:$U$107=1),--($T$7:$T$107=$T48), --($C48=$C$7:$C$107), --($D48=$D$7:$D$107),  --($E48=$E$7:$E$107), --('Evidence střelců a nástřel'!$M48 &lt; 'Evidence střelců a nástřel'!$M$7:$M$107)),"")</f>
        <v/>
      </c>
      <c r="G48" s="16" t="str">
        <f>IF($A48&lt;&gt;"",SUMPRODUCT(--($U$7:$U$107=1),--($T$7:$T$107=$T48), --($C48=$C$7:$C$107), --($D48=$D$7:$D$107),  --($E48=$E$7:$E$107),--($F48=$F$7:$F$107), --('Evidence střelců a nástřel'!$L48 &lt; 'Evidence střelců a nástřel'!$L$7:$L$107)),"")</f>
        <v/>
      </c>
      <c r="H48" s="16" t="str">
        <f>IF($A48&lt;&gt;"",SUMPRODUCT(--($U$7:$U$107=1),--($T$7:$T$107=$T48), --($C48=$C$7:$C$107), --($D48=$D$7:$D$107),  --($E48=$E$7:$E$107), --($F48=$F$7:$F$107), --($G48=$G$7:$G$107), --('Evidence střelců a nástřel'!$K48 &lt; 'Evidence střelců a nástřel'!$K$7:$K$107)),"")</f>
        <v/>
      </c>
      <c r="I48" s="16" t="str">
        <f>IF($A48&lt;&gt;"",SUMPRODUCT(--($U$7:$U$107=1),--($T$7:$T$107=$T48),  --($C48=$C$7:$C$107), --($D48=$D$7:$D$107),  --($E48=$E$7:$E$107), --($F48=$F$7:$F$107), --($G48=$G$7:$G$107),  --($H48=$H$7:$H$107), --('Evidence střelců a nástřel'!$J48 &lt; 'Evidence střelců a nástřel'!$J$7:$J$107)),"")</f>
        <v/>
      </c>
      <c r="J48" s="16" t="str">
        <f>IF($A48&lt;&gt;"",SUMPRODUCT(--($U$7:$U$107=1),--($T$7:$T$107=$T48),   --($C48=$C$7:$C$107), --($D48=$D$7:$D$107),  --($E48=$E$7:$E$107), --($F48=$F$7:$F$107), --($G48=$G$7:$G$107),  --($H48=$H$7:$H$107), --($I48=$I$7:$I$107), --('Evidence střelců a nástřel'!$I48 &lt; 'Evidence střelců a nástřel'!$I$7:$I$107)),"")</f>
        <v/>
      </c>
      <c r="K48" s="16" t="str">
        <f>IF($A48&lt;&gt;"",SUMPRODUCT(--($U$7:$U$107=1),--($T$7:$T$107=$T48),  --($C48=$C$7:$C$107), --($D48=$D$7:$D$107),  --($E48=$E$7:$E$107), --($F48=$F$7:$F$107), --($G48=$G$7:$G$107),  --($H48=$H$7:$H$107), --($I48=$I$7:$I$107), --($J48=$J$7:$J$107), --('Evidence střelců a nástřel'!$H48 &lt; 'Evidence střelců a nástřel'!$H$7:$H$107)),"")</f>
        <v/>
      </c>
      <c r="L48" s="16" t="str">
        <f>IF($A48&lt;&gt;"",SUMPRODUCT(--($U$7:$U$107=1),--($T$7:$T$107=$T48),   --($C48=$C$7:$C$107), --($D48=$D$7:$D$107),  --($E48=$E$7:$E$107), --($F48=$F$7:$F$107), --($G48=$G$7:$G$107),  --($H48=$H$7:$H$107), --($I48=$I$7:$I$107), --($J48=$J$7:$J$107), --($K48=$K$7:$K$107), --('Evidence střelců a nástřel'!$G48 &lt; 'Evidence střelců a nástřel'!$G$7:$G$107)),"")</f>
        <v/>
      </c>
      <c r="M48" s="16" t="str">
        <f>IF($A48&lt;&gt;"",IF(AND(U48=0,Nastavení!$B$5="NE"), 1+SUMPRODUCT(--($A$7:$A$107&lt;&gt;""),--(T$7:$T$107=$T48), --($B48 &lt; $B$7:$B$107)), SUM($C48:$L48)),"")</f>
        <v/>
      </c>
      <c r="N48" s="16" t="str">
        <f>IF($A48&lt;&gt;"", SUMPRODUCT(--($T$7:$T$107=$T48),--($M$7:$M$107=$M48), --('Evidence střelců a nástřel'!$Q48 &lt; 'Evidence střelců a nástřel'!$Q$7:$Q$107)), "")</f>
        <v/>
      </c>
      <c r="O48" s="16" t="str">
        <f t="shared" si="2"/>
        <v/>
      </c>
      <c r="P48" s="16" t="str">
        <f>IF($A48&lt;&gt;"", IF(ISNA(VLOOKUP($T48,Nastavení!$B$10:$D$22,3,FALSE)),$O48,  $O48 + VLOOKUP('Evidence střelců a nástřel'!$C48,Nastavení!$B$10:$D$22,3,FALSE)), "")</f>
        <v/>
      </c>
      <c r="Q48" s="16" t="str">
        <f>IF($A48 &lt;&gt;"", COUNTIF($P$7:$P48, $P48) -1, "")</f>
        <v/>
      </c>
      <c r="R48" s="16" t="str">
        <f t="shared" si="4"/>
        <v/>
      </c>
      <c r="S48" s="16" t="str">
        <f>IF($A48&lt;&gt;"",  SUMPRODUCT(--('Evidence střelců a nástřel'!$A$7:$A$107&lt;&gt;""),--($T$7:$T$107&lt;&gt;"MZ"),--($T$7:$T$107=$T48),--('Evidence střelců a nástřel'!$S$7:$S$107='Evidence střelců a nástřel'!$S48)),"")</f>
        <v/>
      </c>
      <c r="T48" s="16" t="str">
        <f>IF( $A48&lt;&gt;"",IF(Nastavení!$B$4="NE", 'Evidence střelců a nástřel'!$C48,""),"")</f>
        <v/>
      </c>
      <c r="U48" s="16" t="str">
        <f>IF($A48&lt;&gt;"", IF(OR('Evidence střelců a nástřel'!$P48="",Nastavení!$B$5="ANO"),1,0),"")</f>
        <v/>
      </c>
    </row>
    <row r="49" spans="1:21" x14ac:dyDescent="0.25">
      <c r="A49" s="16" t="str">
        <f>'Evidence střelců a nástřel'!$A49</f>
        <v/>
      </c>
      <c r="B49" s="16" t="str">
        <f>IF($A49&lt;&gt;"", SUM('Evidence střelců a nástřel'!$F49:$O49)  +  IF(Nastavení!$B$5 = "NE", 'Evidence střelců a nástřel'!$P49, 0),"")</f>
        <v/>
      </c>
      <c r="C49" s="16" t="str">
        <f t="shared" si="3"/>
        <v/>
      </c>
      <c r="D49" s="16" t="str">
        <f>IF($A49&lt;&gt;"", SUMPRODUCT(--($U$7:$U$107=1), --($T$7:$T$107=$T49), --($C49=$C$7:$C$107), --('Evidence střelců a nástřel'!$O49 &lt; 'Evidence střelců a nástřel'!$O$7:$O$107)), "")</f>
        <v/>
      </c>
      <c r="E49" s="16" t="str">
        <f>IF($A49&lt;&gt;"",SUMPRODUCT(--($U$7:$U$107=1),--($T$7:$T$107=$T49),  --($C49=$C$7:$C$107), --($D49=$D$7:$D$107),--('Evidence střelců a nástřel'!$N49 &lt; 'Evidence střelců a nástřel'!$N$7:$N$107)),"")</f>
        <v/>
      </c>
      <c r="F49" s="16" t="str">
        <f>IF($A49&lt;&gt;"",SUMPRODUCT(--($U$7:$U$107=1),--($T$7:$T$107=$T49), --($C49=$C$7:$C$107), --($D49=$D$7:$D$107),  --($E49=$E$7:$E$107), --('Evidence střelců a nástřel'!$M49 &lt; 'Evidence střelců a nástřel'!$M$7:$M$107)),"")</f>
        <v/>
      </c>
      <c r="G49" s="16" t="str">
        <f>IF($A49&lt;&gt;"",SUMPRODUCT(--($U$7:$U$107=1),--($T$7:$T$107=$T49), --($C49=$C$7:$C$107), --($D49=$D$7:$D$107),  --($E49=$E$7:$E$107),--($F49=$F$7:$F$107), --('Evidence střelců a nástřel'!$L49 &lt; 'Evidence střelců a nástřel'!$L$7:$L$107)),"")</f>
        <v/>
      </c>
      <c r="H49" s="16" t="str">
        <f>IF($A49&lt;&gt;"",SUMPRODUCT(--($U$7:$U$107=1),--($T$7:$T$107=$T49), --($C49=$C$7:$C$107), --($D49=$D$7:$D$107),  --($E49=$E$7:$E$107), --($F49=$F$7:$F$107), --($G49=$G$7:$G$107), --('Evidence střelců a nástřel'!$K49 &lt; 'Evidence střelců a nástřel'!$K$7:$K$107)),"")</f>
        <v/>
      </c>
      <c r="I49" s="16" t="str">
        <f>IF($A49&lt;&gt;"",SUMPRODUCT(--($U$7:$U$107=1),--($T$7:$T$107=$T49),  --($C49=$C$7:$C$107), --($D49=$D$7:$D$107),  --($E49=$E$7:$E$107), --($F49=$F$7:$F$107), --($G49=$G$7:$G$107),  --($H49=$H$7:$H$107), --('Evidence střelců a nástřel'!$J49 &lt; 'Evidence střelců a nástřel'!$J$7:$J$107)),"")</f>
        <v/>
      </c>
      <c r="J49" s="16" t="str">
        <f>IF($A49&lt;&gt;"",SUMPRODUCT(--($U$7:$U$107=1),--($T$7:$T$107=$T49),   --($C49=$C$7:$C$107), --($D49=$D$7:$D$107),  --($E49=$E$7:$E$107), --($F49=$F$7:$F$107), --($G49=$G$7:$G$107),  --($H49=$H$7:$H$107), --($I49=$I$7:$I$107), --('Evidence střelců a nástřel'!$I49 &lt; 'Evidence střelců a nástřel'!$I$7:$I$107)),"")</f>
        <v/>
      </c>
      <c r="K49" s="16" t="str">
        <f>IF($A49&lt;&gt;"",SUMPRODUCT(--($U$7:$U$107=1),--($T$7:$T$107=$T49),  --($C49=$C$7:$C$107), --($D49=$D$7:$D$107),  --($E49=$E$7:$E$107), --($F49=$F$7:$F$107), --($G49=$G$7:$G$107),  --($H49=$H$7:$H$107), --($I49=$I$7:$I$107), --($J49=$J$7:$J$107), --('Evidence střelců a nástřel'!$H49 &lt; 'Evidence střelců a nástřel'!$H$7:$H$107)),"")</f>
        <v/>
      </c>
      <c r="L49" s="16" t="str">
        <f>IF($A49&lt;&gt;"",SUMPRODUCT(--($U$7:$U$107=1),--($T$7:$T$107=$T49),   --($C49=$C$7:$C$107), --($D49=$D$7:$D$107),  --($E49=$E$7:$E$107), --($F49=$F$7:$F$107), --($G49=$G$7:$G$107),  --($H49=$H$7:$H$107), --($I49=$I$7:$I$107), --($J49=$J$7:$J$107), --($K49=$K$7:$K$107), --('Evidence střelců a nástřel'!$G49 &lt; 'Evidence střelců a nástřel'!$G$7:$G$107)),"")</f>
        <v/>
      </c>
      <c r="M49" s="16" t="str">
        <f>IF($A49&lt;&gt;"",IF(AND(U49=0,Nastavení!$B$5="NE"), 1+SUMPRODUCT(--($A$7:$A$107&lt;&gt;""),--(T$7:$T$107=$T49), --($B49 &lt; $B$7:$B$107)), SUM($C49:$L49)),"")</f>
        <v/>
      </c>
      <c r="N49" s="16" t="str">
        <f>IF($A49&lt;&gt;"", SUMPRODUCT(--($T$7:$T$107=$T49),--($M$7:$M$107=$M49), --('Evidence střelců a nástřel'!$Q49 &lt; 'Evidence střelců a nástřel'!$Q$7:$Q$107)), "")</f>
        <v/>
      </c>
      <c r="O49" s="16" t="str">
        <f t="shared" si="2"/>
        <v/>
      </c>
      <c r="P49" s="16" t="str">
        <f>IF($A49&lt;&gt;"", IF(ISNA(VLOOKUP($T49,Nastavení!$B$10:$D$22,3,FALSE)),$O49,  $O49 + VLOOKUP('Evidence střelců a nástřel'!$C49,Nastavení!$B$10:$D$22,3,FALSE)), "")</f>
        <v/>
      </c>
      <c r="Q49" s="16" t="str">
        <f>IF($A49 &lt;&gt;"", COUNTIF($P$7:$P49, $P49) -1, "")</f>
        <v/>
      </c>
      <c r="R49" s="16" t="str">
        <f t="shared" si="4"/>
        <v/>
      </c>
      <c r="S49" s="16" t="str">
        <f>IF($A49&lt;&gt;"",  SUMPRODUCT(--('Evidence střelců a nástřel'!$A$7:$A$107&lt;&gt;""),--($T$7:$T$107&lt;&gt;"MZ"),--($T$7:$T$107=$T49),--('Evidence střelců a nástřel'!$S$7:$S$107='Evidence střelců a nástřel'!$S49)),"")</f>
        <v/>
      </c>
      <c r="T49" s="16" t="str">
        <f>IF( $A49&lt;&gt;"",IF(Nastavení!$B$4="NE", 'Evidence střelců a nástřel'!$C49,""),"")</f>
        <v/>
      </c>
      <c r="U49" s="16" t="str">
        <f>IF($A49&lt;&gt;"", IF(OR('Evidence střelců a nástřel'!$P49="",Nastavení!$B$5="ANO"),1,0),"")</f>
        <v/>
      </c>
    </row>
    <row r="50" spans="1:21" x14ac:dyDescent="0.25">
      <c r="A50" s="16" t="str">
        <f>'Evidence střelců a nástřel'!$A50</f>
        <v/>
      </c>
      <c r="B50" s="16" t="str">
        <f>IF($A50&lt;&gt;"", SUM('Evidence střelců a nástřel'!$F50:$O50)  +  IF(Nastavení!$B$5 = "NE", 'Evidence střelců a nástřel'!$P50, 0),"")</f>
        <v/>
      </c>
      <c r="C50" s="16" t="str">
        <f t="shared" si="3"/>
        <v/>
      </c>
      <c r="D50" s="16" t="str">
        <f>IF($A50&lt;&gt;"", SUMPRODUCT(--($U$7:$U$107=1), --($T$7:$T$107=$T50), --($C50=$C$7:$C$107), --('Evidence střelců a nástřel'!$O50 &lt; 'Evidence střelců a nástřel'!$O$7:$O$107)), "")</f>
        <v/>
      </c>
      <c r="E50" s="16" t="str">
        <f>IF($A50&lt;&gt;"",SUMPRODUCT(--($U$7:$U$107=1),--($T$7:$T$107=$T50),  --($C50=$C$7:$C$107), --($D50=$D$7:$D$107),--('Evidence střelců a nástřel'!$N50 &lt; 'Evidence střelců a nástřel'!$N$7:$N$107)),"")</f>
        <v/>
      </c>
      <c r="F50" s="16" t="str">
        <f>IF($A50&lt;&gt;"",SUMPRODUCT(--($U$7:$U$107=1),--($T$7:$T$107=$T50), --($C50=$C$7:$C$107), --($D50=$D$7:$D$107),  --($E50=$E$7:$E$107), --('Evidence střelců a nástřel'!$M50 &lt; 'Evidence střelců a nástřel'!$M$7:$M$107)),"")</f>
        <v/>
      </c>
      <c r="G50" s="16" t="str">
        <f>IF($A50&lt;&gt;"",SUMPRODUCT(--($U$7:$U$107=1),--($T$7:$T$107=$T50), --($C50=$C$7:$C$107), --($D50=$D$7:$D$107),  --($E50=$E$7:$E$107),--($F50=$F$7:$F$107), --('Evidence střelců a nástřel'!$L50 &lt; 'Evidence střelců a nástřel'!$L$7:$L$107)),"")</f>
        <v/>
      </c>
      <c r="H50" s="16" t="str">
        <f>IF($A50&lt;&gt;"",SUMPRODUCT(--($U$7:$U$107=1),--($T$7:$T$107=$T50), --($C50=$C$7:$C$107), --($D50=$D$7:$D$107),  --($E50=$E$7:$E$107), --($F50=$F$7:$F$107), --($G50=$G$7:$G$107), --('Evidence střelců a nástřel'!$K50 &lt; 'Evidence střelců a nástřel'!$K$7:$K$107)),"")</f>
        <v/>
      </c>
      <c r="I50" s="16" t="str">
        <f>IF($A50&lt;&gt;"",SUMPRODUCT(--($U$7:$U$107=1),--($T$7:$T$107=$T50),  --($C50=$C$7:$C$107), --($D50=$D$7:$D$107),  --($E50=$E$7:$E$107), --($F50=$F$7:$F$107), --($G50=$G$7:$G$107),  --($H50=$H$7:$H$107), --('Evidence střelců a nástřel'!$J50 &lt; 'Evidence střelců a nástřel'!$J$7:$J$107)),"")</f>
        <v/>
      </c>
      <c r="J50" s="16" t="str">
        <f>IF($A50&lt;&gt;"",SUMPRODUCT(--($U$7:$U$107=1),--($T$7:$T$107=$T50),   --($C50=$C$7:$C$107), --($D50=$D$7:$D$107),  --($E50=$E$7:$E$107), --($F50=$F$7:$F$107), --($G50=$G$7:$G$107),  --($H50=$H$7:$H$107), --($I50=$I$7:$I$107), --('Evidence střelců a nástřel'!$I50 &lt; 'Evidence střelců a nástřel'!$I$7:$I$107)),"")</f>
        <v/>
      </c>
      <c r="K50" s="16" t="str">
        <f>IF($A50&lt;&gt;"",SUMPRODUCT(--($U$7:$U$107=1),--($T$7:$T$107=$T50),  --($C50=$C$7:$C$107), --($D50=$D$7:$D$107),  --($E50=$E$7:$E$107), --($F50=$F$7:$F$107), --($G50=$G$7:$G$107),  --($H50=$H$7:$H$107), --($I50=$I$7:$I$107), --($J50=$J$7:$J$107), --('Evidence střelců a nástřel'!$H50 &lt; 'Evidence střelců a nástřel'!$H$7:$H$107)),"")</f>
        <v/>
      </c>
      <c r="L50" s="16" t="str">
        <f>IF($A50&lt;&gt;"",SUMPRODUCT(--($U$7:$U$107=1),--($T$7:$T$107=$T50),   --($C50=$C$7:$C$107), --($D50=$D$7:$D$107),  --($E50=$E$7:$E$107), --($F50=$F$7:$F$107), --($G50=$G$7:$G$107),  --($H50=$H$7:$H$107), --($I50=$I$7:$I$107), --($J50=$J$7:$J$107), --($K50=$K$7:$K$107), --('Evidence střelců a nástřel'!$G50 &lt; 'Evidence střelců a nástřel'!$G$7:$G$107)),"")</f>
        <v/>
      </c>
      <c r="M50" s="16" t="str">
        <f>IF($A50&lt;&gt;"",IF(AND(U50=0,Nastavení!$B$5="NE"), 1+SUMPRODUCT(--($A$7:$A$107&lt;&gt;""),--(T$7:$T$107=$T50), --($B50 &lt; $B$7:$B$107)), SUM($C50:$L50)),"")</f>
        <v/>
      </c>
      <c r="N50" s="16" t="str">
        <f>IF($A50&lt;&gt;"", SUMPRODUCT(--($T$7:$T$107=$T50),--($M$7:$M$107=$M50), --('Evidence střelců a nástřel'!$Q50 &lt; 'Evidence střelců a nástřel'!$Q$7:$Q$107)), "")</f>
        <v/>
      </c>
      <c r="O50" s="16" t="str">
        <f t="shared" si="2"/>
        <v/>
      </c>
      <c r="P50" s="16" t="str">
        <f>IF($A50&lt;&gt;"", IF(ISNA(VLOOKUP($T50,Nastavení!$B$10:$D$22,3,FALSE)),$O50,  $O50 + VLOOKUP('Evidence střelců a nástřel'!$C50,Nastavení!$B$10:$D$22,3,FALSE)), "")</f>
        <v/>
      </c>
      <c r="Q50" s="16" t="str">
        <f>IF($A50 &lt;&gt;"", COUNTIF($P$7:$P50, $P50) -1, "")</f>
        <v/>
      </c>
      <c r="R50" s="16" t="str">
        <f t="shared" si="4"/>
        <v/>
      </c>
      <c r="S50" s="16" t="str">
        <f>IF($A50&lt;&gt;"",  SUMPRODUCT(--('Evidence střelců a nástřel'!$A$7:$A$107&lt;&gt;""),--($T$7:$T$107&lt;&gt;"MZ"),--($T$7:$T$107=$T50),--('Evidence střelců a nástřel'!$S$7:$S$107='Evidence střelců a nástřel'!$S50)),"")</f>
        <v/>
      </c>
      <c r="T50" s="16" t="str">
        <f>IF( $A50&lt;&gt;"",IF(Nastavení!$B$4="NE", 'Evidence střelců a nástřel'!$C50,""),"")</f>
        <v/>
      </c>
      <c r="U50" s="16" t="str">
        <f>IF($A50&lt;&gt;"", IF(OR('Evidence střelců a nástřel'!$P50="",Nastavení!$B$5="ANO"),1,0),"")</f>
        <v/>
      </c>
    </row>
    <row r="51" spans="1:21" x14ac:dyDescent="0.25">
      <c r="A51" s="16" t="str">
        <f>'Evidence střelců a nástřel'!$A51</f>
        <v/>
      </c>
      <c r="B51" s="16" t="str">
        <f>IF($A51&lt;&gt;"", SUM('Evidence střelců a nástřel'!$F51:$O51)  +  IF(Nastavení!$B$5 = "NE", 'Evidence střelců a nástřel'!$P51, 0),"")</f>
        <v/>
      </c>
      <c r="C51" s="16" t="str">
        <f t="shared" si="3"/>
        <v/>
      </c>
      <c r="D51" s="16" t="str">
        <f>IF($A51&lt;&gt;"", SUMPRODUCT(--($U$7:$U$107=1), --($T$7:$T$107=$T51), --($C51=$C$7:$C$107), --('Evidence střelců a nástřel'!$O51 &lt; 'Evidence střelců a nástřel'!$O$7:$O$107)), "")</f>
        <v/>
      </c>
      <c r="E51" s="16" t="str">
        <f>IF($A51&lt;&gt;"",SUMPRODUCT(--($U$7:$U$107=1),--($T$7:$T$107=$T51),  --($C51=$C$7:$C$107), --($D51=$D$7:$D$107),--('Evidence střelců a nástřel'!$N51 &lt; 'Evidence střelců a nástřel'!$N$7:$N$107)),"")</f>
        <v/>
      </c>
      <c r="F51" s="16" t="str">
        <f>IF($A51&lt;&gt;"",SUMPRODUCT(--($U$7:$U$107=1),--($T$7:$T$107=$T51), --($C51=$C$7:$C$107), --($D51=$D$7:$D$107),  --($E51=$E$7:$E$107), --('Evidence střelců a nástřel'!$M51 &lt; 'Evidence střelců a nástřel'!$M$7:$M$107)),"")</f>
        <v/>
      </c>
      <c r="G51" s="16" t="str">
        <f>IF($A51&lt;&gt;"",SUMPRODUCT(--($U$7:$U$107=1),--($T$7:$T$107=$T51), --($C51=$C$7:$C$107), --($D51=$D$7:$D$107),  --($E51=$E$7:$E$107),--($F51=$F$7:$F$107), --('Evidence střelců a nástřel'!$L51 &lt; 'Evidence střelců a nástřel'!$L$7:$L$107)),"")</f>
        <v/>
      </c>
      <c r="H51" s="16" t="str">
        <f>IF($A51&lt;&gt;"",SUMPRODUCT(--($U$7:$U$107=1),--($T$7:$T$107=$T51), --($C51=$C$7:$C$107), --($D51=$D$7:$D$107),  --($E51=$E$7:$E$107), --($F51=$F$7:$F$107), --($G51=$G$7:$G$107), --('Evidence střelců a nástřel'!$K51 &lt; 'Evidence střelců a nástřel'!$K$7:$K$107)),"")</f>
        <v/>
      </c>
      <c r="I51" s="16" t="str">
        <f>IF($A51&lt;&gt;"",SUMPRODUCT(--($U$7:$U$107=1),--($T$7:$T$107=$T51),  --($C51=$C$7:$C$107), --($D51=$D$7:$D$107),  --($E51=$E$7:$E$107), --($F51=$F$7:$F$107), --($G51=$G$7:$G$107),  --($H51=$H$7:$H$107), --('Evidence střelců a nástřel'!$J51 &lt; 'Evidence střelců a nástřel'!$J$7:$J$107)),"")</f>
        <v/>
      </c>
      <c r="J51" s="16" t="str">
        <f>IF($A51&lt;&gt;"",SUMPRODUCT(--($U$7:$U$107=1),--($T$7:$T$107=$T51),   --($C51=$C$7:$C$107), --($D51=$D$7:$D$107),  --($E51=$E$7:$E$107), --($F51=$F$7:$F$107), --($G51=$G$7:$G$107),  --($H51=$H$7:$H$107), --($I51=$I$7:$I$107), --('Evidence střelců a nástřel'!$I51 &lt; 'Evidence střelců a nástřel'!$I$7:$I$107)),"")</f>
        <v/>
      </c>
      <c r="K51" s="16" t="str">
        <f>IF($A51&lt;&gt;"",SUMPRODUCT(--($U$7:$U$107=1),--($T$7:$T$107=$T51),  --($C51=$C$7:$C$107), --($D51=$D$7:$D$107),  --($E51=$E$7:$E$107), --($F51=$F$7:$F$107), --($G51=$G$7:$G$107),  --($H51=$H$7:$H$107), --($I51=$I$7:$I$107), --($J51=$J$7:$J$107), --('Evidence střelců a nástřel'!$H51 &lt; 'Evidence střelců a nástřel'!$H$7:$H$107)),"")</f>
        <v/>
      </c>
      <c r="L51" s="16" t="str">
        <f>IF($A51&lt;&gt;"",SUMPRODUCT(--($U$7:$U$107=1),--($T$7:$T$107=$T51),   --($C51=$C$7:$C$107), --($D51=$D$7:$D$107),  --($E51=$E$7:$E$107), --($F51=$F$7:$F$107), --($G51=$G$7:$G$107),  --($H51=$H$7:$H$107), --($I51=$I$7:$I$107), --($J51=$J$7:$J$107), --($K51=$K$7:$K$107), --('Evidence střelců a nástřel'!$G51 &lt; 'Evidence střelců a nástřel'!$G$7:$G$107)),"")</f>
        <v/>
      </c>
      <c r="M51" s="16" t="str">
        <f>IF($A51&lt;&gt;"",IF(AND(U51=0,Nastavení!$B$5="NE"), 1+SUMPRODUCT(--($A$7:$A$107&lt;&gt;""),--(T$7:$T$107=$T51), --($B51 &lt; $B$7:$B$107)), SUM($C51:$L51)),"")</f>
        <v/>
      </c>
      <c r="N51" s="16" t="str">
        <f>IF($A51&lt;&gt;"", SUMPRODUCT(--($T$7:$T$107=$T51),--($M$7:$M$107=$M51), --('Evidence střelců a nástřel'!$Q51 &lt; 'Evidence střelců a nástřel'!$Q$7:$Q$107)), "")</f>
        <v/>
      </c>
      <c r="O51" s="16" t="str">
        <f t="shared" si="2"/>
        <v/>
      </c>
      <c r="P51" s="16" t="str">
        <f>IF($A51&lt;&gt;"", IF(ISNA(VLOOKUP($T51,Nastavení!$B$10:$D$22,3,FALSE)),$O51,  $O51 + VLOOKUP('Evidence střelců a nástřel'!$C51,Nastavení!$B$10:$D$22,3,FALSE)), "")</f>
        <v/>
      </c>
      <c r="Q51" s="16" t="str">
        <f>IF($A51 &lt;&gt;"", COUNTIF($P$7:$P51, $P51) -1, "")</f>
        <v/>
      </c>
      <c r="R51" s="16" t="str">
        <f t="shared" si="4"/>
        <v/>
      </c>
      <c r="S51" s="16" t="str">
        <f>IF($A51&lt;&gt;"",  SUMPRODUCT(--('Evidence střelců a nástřel'!$A$7:$A$107&lt;&gt;""),--($T$7:$T$107&lt;&gt;"MZ"),--($T$7:$T$107=$T51),--('Evidence střelců a nástřel'!$S$7:$S$107='Evidence střelců a nástřel'!$S51)),"")</f>
        <v/>
      </c>
      <c r="T51" s="16" t="str">
        <f>IF( $A51&lt;&gt;"",IF(Nastavení!$B$4="NE", 'Evidence střelců a nástřel'!$C51,""),"")</f>
        <v/>
      </c>
      <c r="U51" s="16" t="str">
        <f>IF($A51&lt;&gt;"", IF(OR('Evidence střelců a nástřel'!$P51="",Nastavení!$B$5="ANO"),1,0),"")</f>
        <v/>
      </c>
    </row>
    <row r="52" spans="1:21" x14ac:dyDescent="0.25">
      <c r="A52" s="16" t="str">
        <f>'Evidence střelců a nástřel'!$A52</f>
        <v/>
      </c>
      <c r="B52" s="16" t="str">
        <f>IF($A52&lt;&gt;"", SUM('Evidence střelců a nástřel'!$F52:$O52)  +  IF(Nastavení!$B$5 = "NE", 'Evidence střelců a nástřel'!$P52, 0),"")</f>
        <v/>
      </c>
      <c r="C52" s="16" t="str">
        <f t="shared" si="3"/>
        <v/>
      </c>
      <c r="D52" s="16" t="str">
        <f>IF($A52&lt;&gt;"", SUMPRODUCT(--($U$7:$U$107=1), --($T$7:$T$107=$T52), --($C52=$C$7:$C$107), --('Evidence střelců a nástřel'!$O52 &lt; 'Evidence střelců a nástřel'!$O$7:$O$107)), "")</f>
        <v/>
      </c>
      <c r="E52" s="16" t="str">
        <f>IF($A52&lt;&gt;"",SUMPRODUCT(--($U$7:$U$107=1),--($T$7:$T$107=$T52),  --($C52=$C$7:$C$107), --($D52=$D$7:$D$107),--('Evidence střelců a nástřel'!$N52 &lt; 'Evidence střelců a nástřel'!$N$7:$N$107)),"")</f>
        <v/>
      </c>
      <c r="F52" s="16" t="str">
        <f>IF($A52&lt;&gt;"",SUMPRODUCT(--($U$7:$U$107=1),--($T$7:$T$107=$T52), --($C52=$C$7:$C$107), --($D52=$D$7:$D$107),  --($E52=$E$7:$E$107), --('Evidence střelců a nástřel'!$M52 &lt; 'Evidence střelců a nástřel'!$M$7:$M$107)),"")</f>
        <v/>
      </c>
      <c r="G52" s="16" t="str">
        <f>IF($A52&lt;&gt;"",SUMPRODUCT(--($U$7:$U$107=1),--($T$7:$T$107=$T52), --($C52=$C$7:$C$107), --($D52=$D$7:$D$107),  --($E52=$E$7:$E$107),--($F52=$F$7:$F$107), --('Evidence střelců a nástřel'!$L52 &lt; 'Evidence střelců a nástřel'!$L$7:$L$107)),"")</f>
        <v/>
      </c>
      <c r="H52" s="16" t="str">
        <f>IF($A52&lt;&gt;"",SUMPRODUCT(--($U$7:$U$107=1),--($T$7:$T$107=$T52), --($C52=$C$7:$C$107), --($D52=$D$7:$D$107),  --($E52=$E$7:$E$107), --($F52=$F$7:$F$107), --($G52=$G$7:$G$107), --('Evidence střelců a nástřel'!$K52 &lt; 'Evidence střelců a nástřel'!$K$7:$K$107)),"")</f>
        <v/>
      </c>
      <c r="I52" s="16" t="str">
        <f>IF($A52&lt;&gt;"",SUMPRODUCT(--($U$7:$U$107=1),--($T$7:$T$107=$T52),  --($C52=$C$7:$C$107), --($D52=$D$7:$D$107),  --($E52=$E$7:$E$107), --($F52=$F$7:$F$107), --($G52=$G$7:$G$107),  --($H52=$H$7:$H$107), --('Evidence střelců a nástřel'!$J52 &lt; 'Evidence střelců a nástřel'!$J$7:$J$107)),"")</f>
        <v/>
      </c>
      <c r="J52" s="16" t="str">
        <f>IF($A52&lt;&gt;"",SUMPRODUCT(--($U$7:$U$107=1),--($T$7:$T$107=$T52),   --($C52=$C$7:$C$107), --($D52=$D$7:$D$107),  --($E52=$E$7:$E$107), --($F52=$F$7:$F$107), --($G52=$G$7:$G$107),  --($H52=$H$7:$H$107), --($I52=$I$7:$I$107), --('Evidence střelců a nástřel'!$I52 &lt; 'Evidence střelců a nástřel'!$I$7:$I$107)),"")</f>
        <v/>
      </c>
      <c r="K52" s="16" t="str">
        <f>IF($A52&lt;&gt;"",SUMPRODUCT(--($U$7:$U$107=1),--($T$7:$T$107=$T52),  --($C52=$C$7:$C$107), --($D52=$D$7:$D$107),  --($E52=$E$7:$E$107), --($F52=$F$7:$F$107), --($G52=$G$7:$G$107),  --($H52=$H$7:$H$107), --($I52=$I$7:$I$107), --($J52=$J$7:$J$107), --('Evidence střelců a nástřel'!$H52 &lt; 'Evidence střelců a nástřel'!$H$7:$H$107)),"")</f>
        <v/>
      </c>
      <c r="L52" s="16" t="str">
        <f>IF($A52&lt;&gt;"",SUMPRODUCT(--($U$7:$U$107=1),--($T$7:$T$107=$T52),   --($C52=$C$7:$C$107), --($D52=$D$7:$D$107),  --($E52=$E$7:$E$107), --($F52=$F$7:$F$107), --($G52=$G$7:$G$107),  --($H52=$H$7:$H$107), --($I52=$I$7:$I$107), --($J52=$J$7:$J$107), --($K52=$K$7:$K$107), --('Evidence střelců a nástřel'!$G52 &lt; 'Evidence střelců a nástřel'!$G$7:$G$107)),"")</f>
        <v/>
      </c>
      <c r="M52" s="16" t="str">
        <f>IF($A52&lt;&gt;"",IF(AND(U52=0,Nastavení!$B$5="NE"), 1+SUMPRODUCT(--($A$7:$A$107&lt;&gt;""),--(T$7:$T$107=$T52), --($B52 &lt; $B$7:$B$107)), SUM($C52:$L52)),"")</f>
        <v/>
      </c>
      <c r="N52" s="16" t="str">
        <f>IF($A52&lt;&gt;"", SUMPRODUCT(--($T$7:$T$107=$T52),--($M$7:$M$107=$M52), --('Evidence střelců a nástřel'!$Q52 &lt; 'Evidence střelců a nástřel'!$Q$7:$Q$107)), "")</f>
        <v/>
      </c>
      <c r="O52" s="16" t="str">
        <f t="shared" si="2"/>
        <v/>
      </c>
      <c r="P52" s="16" t="str">
        <f>IF($A52&lt;&gt;"", IF(ISNA(VLOOKUP($T52,Nastavení!$B$10:$D$22,3,FALSE)),$O52,  $O52 + VLOOKUP('Evidence střelců a nástřel'!$C52,Nastavení!$B$10:$D$22,3,FALSE)), "")</f>
        <v/>
      </c>
      <c r="Q52" s="16" t="str">
        <f>IF($A52 &lt;&gt;"", COUNTIF($P$7:$P52, $P52) -1, "")</f>
        <v/>
      </c>
      <c r="R52" s="16" t="str">
        <f t="shared" si="4"/>
        <v/>
      </c>
      <c r="S52" s="16" t="str">
        <f>IF($A52&lt;&gt;"",  SUMPRODUCT(--('Evidence střelců a nástřel'!$A$7:$A$107&lt;&gt;""),--($T$7:$T$107&lt;&gt;"MZ"),--($T$7:$T$107=$T52),--('Evidence střelců a nástřel'!$S$7:$S$107='Evidence střelců a nástřel'!$S52)),"")</f>
        <v/>
      </c>
      <c r="T52" s="16" t="str">
        <f>IF( $A52&lt;&gt;"",IF(Nastavení!$B$4="NE", 'Evidence střelců a nástřel'!$C52,""),"")</f>
        <v/>
      </c>
      <c r="U52" s="16" t="str">
        <f>IF($A52&lt;&gt;"", IF(OR('Evidence střelců a nástřel'!$P52="",Nastavení!$B$5="ANO"),1,0),"")</f>
        <v/>
      </c>
    </row>
    <row r="53" spans="1:21" x14ac:dyDescent="0.25">
      <c r="A53" s="16" t="str">
        <f>'Evidence střelců a nástřel'!$A53</f>
        <v/>
      </c>
      <c r="B53" s="16" t="str">
        <f>IF($A53&lt;&gt;"", SUM('Evidence střelců a nástřel'!$F53:$O53)  +  IF(Nastavení!$B$5 = "NE", 'Evidence střelců a nástřel'!$P53, 0),"")</f>
        <v/>
      </c>
      <c r="C53" s="16" t="str">
        <f t="shared" si="3"/>
        <v/>
      </c>
      <c r="D53" s="16" t="str">
        <f>IF($A53&lt;&gt;"", SUMPRODUCT(--($U$7:$U$107=1), --($T$7:$T$107=$T53), --($C53=$C$7:$C$107), --('Evidence střelců a nástřel'!$O53 &lt; 'Evidence střelců a nástřel'!$O$7:$O$107)), "")</f>
        <v/>
      </c>
      <c r="E53" s="16" t="str">
        <f>IF($A53&lt;&gt;"",SUMPRODUCT(--($U$7:$U$107=1),--($T$7:$T$107=$T53),  --($C53=$C$7:$C$107), --($D53=$D$7:$D$107),--('Evidence střelců a nástřel'!$N53 &lt; 'Evidence střelců a nástřel'!$N$7:$N$107)),"")</f>
        <v/>
      </c>
      <c r="F53" s="16" t="str">
        <f>IF($A53&lt;&gt;"",SUMPRODUCT(--($U$7:$U$107=1),--($T$7:$T$107=$T53), --($C53=$C$7:$C$107), --($D53=$D$7:$D$107),  --($E53=$E$7:$E$107), --('Evidence střelců a nástřel'!$M53 &lt; 'Evidence střelců a nástřel'!$M$7:$M$107)),"")</f>
        <v/>
      </c>
      <c r="G53" s="16" t="str">
        <f>IF($A53&lt;&gt;"",SUMPRODUCT(--($U$7:$U$107=1),--($T$7:$T$107=$T53), --($C53=$C$7:$C$107), --($D53=$D$7:$D$107),  --($E53=$E$7:$E$107),--($F53=$F$7:$F$107), --('Evidence střelců a nástřel'!$L53 &lt; 'Evidence střelců a nástřel'!$L$7:$L$107)),"")</f>
        <v/>
      </c>
      <c r="H53" s="16" t="str">
        <f>IF($A53&lt;&gt;"",SUMPRODUCT(--($U$7:$U$107=1),--($T$7:$T$107=$T53), --($C53=$C$7:$C$107), --($D53=$D$7:$D$107),  --($E53=$E$7:$E$107), --($F53=$F$7:$F$107), --($G53=$G$7:$G$107), --('Evidence střelců a nástřel'!$K53 &lt; 'Evidence střelců a nástřel'!$K$7:$K$107)),"")</f>
        <v/>
      </c>
      <c r="I53" s="16" t="str">
        <f>IF($A53&lt;&gt;"",SUMPRODUCT(--($U$7:$U$107=1),--($T$7:$T$107=$T53),  --($C53=$C$7:$C$107), --($D53=$D$7:$D$107),  --($E53=$E$7:$E$107), --($F53=$F$7:$F$107), --($G53=$G$7:$G$107),  --($H53=$H$7:$H$107), --('Evidence střelců a nástřel'!$J53 &lt; 'Evidence střelců a nástřel'!$J$7:$J$107)),"")</f>
        <v/>
      </c>
      <c r="J53" s="16" t="str">
        <f>IF($A53&lt;&gt;"",SUMPRODUCT(--($U$7:$U$107=1),--($T$7:$T$107=$T53),   --($C53=$C$7:$C$107), --($D53=$D$7:$D$107),  --($E53=$E$7:$E$107), --($F53=$F$7:$F$107), --($G53=$G$7:$G$107),  --($H53=$H$7:$H$107), --($I53=$I$7:$I$107), --('Evidence střelců a nástřel'!$I53 &lt; 'Evidence střelců a nástřel'!$I$7:$I$107)),"")</f>
        <v/>
      </c>
      <c r="K53" s="16" t="str">
        <f>IF($A53&lt;&gt;"",SUMPRODUCT(--($U$7:$U$107=1),--($T$7:$T$107=$T53),  --($C53=$C$7:$C$107), --($D53=$D$7:$D$107),  --($E53=$E$7:$E$107), --($F53=$F$7:$F$107), --($G53=$G$7:$G$107),  --($H53=$H$7:$H$107), --($I53=$I$7:$I$107), --($J53=$J$7:$J$107), --('Evidence střelců a nástřel'!$H53 &lt; 'Evidence střelců a nástřel'!$H$7:$H$107)),"")</f>
        <v/>
      </c>
      <c r="L53" s="16" t="str">
        <f>IF($A53&lt;&gt;"",SUMPRODUCT(--($U$7:$U$107=1),--($T$7:$T$107=$T53),   --($C53=$C$7:$C$107), --($D53=$D$7:$D$107),  --($E53=$E$7:$E$107), --($F53=$F$7:$F$107), --($G53=$G$7:$G$107),  --($H53=$H$7:$H$107), --($I53=$I$7:$I$107), --($J53=$J$7:$J$107), --($K53=$K$7:$K$107), --('Evidence střelců a nástřel'!$G53 &lt; 'Evidence střelců a nástřel'!$G$7:$G$107)),"")</f>
        <v/>
      </c>
      <c r="M53" s="16" t="str">
        <f>IF($A53&lt;&gt;"",IF(AND(U53=0,Nastavení!$B$5="NE"), 1+SUMPRODUCT(--($A$7:$A$107&lt;&gt;""),--(T$7:$T$107=$T53), --($B53 &lt; $B$7:$B$107)), SUM($C53:$L53)),"")</f>
        <v/>
      </c>
      <c r="N53" s="16" t="str">
        <f>IF($A53&lt;&gt;"", SUMPRODUCT(--($T$7:$T$107=$T53),--($M$7:$M$107=$M53), --('Evidence střelců a nástřel'!$Q53 &lt; 'Evidence střelců a nástřel'!$Q$7:$Q$107)), "")</f>
        <v/>
      </c>
      <c r="O53" s="16" t="str">
        <f t="shared" si="2"/>
        <v/>
      </c>
      <c r="P53" s="16" t="str">
        <f>IF($A53&lt;&gt;"", IF(ISNA(VLOOKUP($T53,Nastavení!$B$10:$D$22,3,FALSE)),$O53,  $O53 + VLOOKUP('Evidence střelců a nástřel'!$C53,Nastavení!$B$10:$D$22,3,FALSE)), "")</f>
        <v/>
      </c>
      <c r="Q53" s="16" t="str">
        <f>IF($A53 &lt;&gt;"", COUNTIF($P$7:$P53, $P53) -1, "")</f>
        <v/>
      </c>
      <c r="R53" s="16" t="str">
        <f t="shared" si="4"/>
        <v/>
      </c>
      <c r="S53" s="16" t="str">
        <f>IF($A53&lt;&gt;"",  SUMPRODUCT(--('Evidence střelců a nástřel'!$A$7:$A$107&lt;&gt;""),--($T$7:$T$107&lt;&gt;"MZ"),--($T$7:$T$107=$T53),--('Evidence střelců a nástřel'!$S$7:$S$107='Evidence střelců a nástřel'!$S53)),"")</f>
        <v/>
      </c>
      <c r="T53" s="16" t="str">
        <f>IF( $A53&lt;&gt;"",IF(Nastavení!$B$4="NE", 'Evidence střelců a nástřel'!$C53,""),"")</f>
        <v/>
      </c>
      <c r="U53" s="16" t="str">
        <f>IF($A53&lt;&gt;"", IF(OR('Evidence střelců a nástřel'!$P53="",Nastavení!$B$5="ANO"),1,0),"")</f>
        <v/>
      </c>
    </row>
    <row r="54" spans="1:21" x14ac:dyDescent="0.25">
      <c r="A54" s="16" t="str">
        <f>'Evidence střelců a nástřel'!$A54</f>
        <v/>
      </c>
      <c r="B54" s="16" t="str">
        <f>IF($A54&lt;&gt;"", SUM('Evidence střelců a nástřel'!$F54:$O54)  +  IF(Nastavení!$B$5 = "NE", 'Evidence střelců a nástřel'!$P54, 0),"")</f>
        <v/>
      </c>
      <c r="C54" s="16" t="str">
        <f t="shared" si="3"/>
        <v/>
      </c>
      <c r="D54" s="16" t="str">
        <f>IF($A54&lt;&gt;"", SUMPRODUCT(--($U$7:$U$107=1), --($T$7:$T$107=$T54), --($C54=$C$7:$C$107), --('Evidence střelců a nástřel'!$O54 &lt; 'Evidence střelců a nástřel'!$O$7:$O$107)), "")</f>
        <v/>
      </c>
      <c r="E54" s="16" t="str">
        <f>IF($A54&lt;&gt;"",SUMPRODUCT(--($U$7:$U$107=1),--($T$7:$T$107=$T54),  --($C54=$C$7:$C$107), --($D54=$D$7:$D$107),--('Evidence střelců a nástřel'!$N54 &lt; 'Evidence střelců a nástřel'!$N$7:$N$107)),"")</f>
        <v/>
      </c>
      <c r="F54" s="16" t="str">
        <f>IF($A54&lt;&gt;"",SUMPRODUCT(--($U$7:$U$107=1),--($T$7:$T$107=$T54), --($C54=$C$7:$C$107), --($D54=$D$7:$D$107),  --($E54=$E$7:$E$107), --('Evidence střelců a nástřel'!$M54 &lt; 'Evidence střelců a nástřel'!$M$7:$M$107)),"")</f>
        <v/>
      </c>
      <c r="G54" s="16" t="str">
        <f>IF($A54&lt;&gt;"",SUMPRODUCT(--($U$7:$U$107=1),--($T$7:$T$107=$T54), --($C54=$C$7:$C$107), --($D54=$D$7:$D$107),  --($E54=$E$7:$E$107),--($F54=$F$7:$F$107), --('Evidence střelců a nástřel'!$L54 &lt; 'Evidence střelců a nástřel'!$L$7:$L$107)),"")</f>
        <v/>
      </c>
      <c r="H54" s="16" t="str">
        <f>IF($A54&lt;&gt;"",SUMPRODUCT(--($U$7:$U$107=1),--($T$7:$T$107=$T54), --($C54=$C$7:$C$107), --($D54=$D$7:$D$107),  --($E54=$E$7:$E$107), --($F54=$F$7:$F$107), --($G54=$G$7:$G$107), --('Evidence střelců a nástřel'!$K54 &lt; 'Evidence střelců a nástřel'!$K$7:$K$107)),"")</f>
        <v/>
      </c>
      <c r="I54" s="16" t="str">
        <f>IF($A54&lt;&gt;"",SUMPRODUCT(--($U$7:$U$107=1),--($T$7:$T$107=$T54),  --($C54=$C$7:$C$107), --($D54=$D$7:$D$107),  --($E54=$E$7:$E$107), --($F54=$F$7:$F$107), --($G54=$G$7:$G$107),  --($H54=$H$7:$H$107), --('Evidence střelců a nástřel'!$J54 &lt; 'Evidence střelců a nástřel'!$J$7:$J$107)),"")</f>
        <v/>
      </c>
      <c r="J54" s="16" t="str">
        <f>IF($A54&lt;&gt;"",SUMPRODUCT(--($U$7:$U$107=1),--($T$7:$T$107=$T54),   --($C54=$C$7:$C$107), --($D54=$D$7:$D$107),  --($E54=$E$7:$E$107), --($F54=$F$7:$F$107), --($G54=$G$7:$G$107),  --($H54=$H$7:$H$107), --($I54=$I$7:$I$107), --('Evidence střelců a nástřel'!$I54 &lt; 'Evidence střelců a nástřel'!$I$7:$I$107)),"")</f>
        <v/>
      </c>
      <c r="K54" s="16" t="str">
        <f>IF($A54&lt;&gt;"",SUMPRODUCT(--($U$7:$U$107=1),--($T$7:$T$107=$T54),  --($C54=$C$7:$C$107), --($D54=$D$7:$D$107),  --($E54=$E$7:$E$107), --($F54=$F$7:$F$107), --($G54=$G$7:$G$107),  --($H54=$H$7:$H$107), --($I54=$I$7:$I$107), --($J54=$J$7:$J$107), --('Evidence střelců a nástřel'!$H54 &lt; 'Evidence střelců a nástřel'!$H$7:$H$107)),"")</f>
        <v/>
      </c>
      <c r="L54" s="16" t="str">
        <f>IF($A54&lt;&gt;"",SUMPRODUCT(--($U$7:$U$107=1),--($T$7:$T$107=$T54),   --($C54=$C$7:$C$107), --($D54=$D$7:$D$107),  --($E54=$E$7:$E$107), --($F54=$F$7:$F$107), --($G54=$G$7:$G$107),  --($H54=$H$7:$H$107), --($I54=$I$7:$I$107), --($J54=$J$7:$J$107), --($K54=$K$7:$K$107), --('Evidence střelců a nástřel'!$G54 &lt; 'Evidence střelců a nástřel'!$G$7:$G$107)),"")</f>
        <v/>
      </c>
      <c r="M54" s="16" t="str">
        <f>IF($A54&lt;&gt;"",IF(AND(U54=0,Nastavení!$B$5="NE"), 1+SUMPRODUCT(--($A$7:$A$107&lt;&gt;""),--(T$7:$T$107=$T54), --($B54 &lt; $B$7:$B$107)), SUM($C54:$L54)),"")</f>
        <v/>
      </c>
      <c r="N54" s="16" t="str">
        <f>IF($A54&lt;&gt;"", SUMPRODUCT(--($T$7:$T$107=$T54),--($M$7:$M$107=$M54), --('Evidence střelců a nástřel'!$Q54 &lt; 'Evidence střelců a nástřel'!$Q$7:$Q$107)), "")</f>
        <v/>
      </c>
      <c r="O54" s="16" t="str">
        <f t="shared" si="2"/>
        <v/>
      </c>
      <c r="P54" s="16" t="str">
        <f>IF($A54&lt;&gt;"", IF(ISNA(VLOOKUP($T54,Nastavení!$B$10:$D$22,3,FALSE)),$O54,  $O54 + VLOOKUP('Evidence střelců a nástřel'!$C54,Nastavení!$B$10:$D$22,3,FALSE)), "")</f>
        <v/>
      </c>
      <c r="Q54" s="16" t="str">
        <f>IF($A54 &lt;&gt;"", COUNTIF($P$7:$P54, $P54) -1, "")</f>
        <v/>
      </c>
      <c r="R54" s="16" t="str">
        <f t="shared" si="4"/>
        <v/>
      </c>
      <c r="S54" s="16" t="str">
        <f>IF($A54&lt;&gt;"",  SUMPRODUCT(--('Evidence střelců a nástřel'!$A$7:$A$107&lt;&gt;""),--($T$7:$T$107&lt;&gt;"MZ"),--($T$7:$T$107=$T54),--('Evidence střelců a nástřel'!$S$7:$S$107='Evidence střelců a nástřel'!$S54)),"")</f>
        <v/>
      </c>
      <c r="T54" s="16" t="str">
        <f>IF( $A54&lt;&gt;"",IF(Nastavení!$B$4="NE", 'Evidence střelců a nástřel'!$C54,""),"")</f>
        <v/>
      </c>
      <c r="U54" s="16" t="str">
        <f>IF($A54&lt;&gt;"", IF(OR('Evidence střelců a nástřel'!$P54="",Nastavení!$B$5="ANO"),1,0),"")</f>
        <v/>
      </c>
    </row>
    <row r="55" spans="1:21" x14ac:dyDescent="0.25">
      <c r="A55" s="16" t="str">
        <f>'Evidence střelců a nástřel'!$A55</f>
        <v/>
      </c>
      <c r="B55" s="16" t="str">
        <f>IF($A55&lt;&gt;"", SUM('Evidence střelců a nástřel'!$F55:$O55)  +  IF(Nastavení!$B$5 = "NE", 'Evidence střelců a nástřel'!$P55, 0),"")</f>
        <v/>
      </c>
      <c r="C55" s="16" t="str">
        <f t="shared" si="3"/>
        <v/>
      </c>
      <c r="D55" s="16" t="str">
        <f>IF($A55&lt;&gt;"", SUMPRODUCT(--($U$7:$U$107=1), --($T$7:$T$107=$T55), --($C55=$C$7:$C$107), --('Evidence střelců a nástřel'!$O55 &lt; 'Evidence střelců a nástřel'!$O$7:$O$107)), "")</f>
        <v/>
      </c>
      <c r="E55" s="16" t="str">
        <f>IF($A55&lt;&gt;"",SUMPRODUCT(--($U$7:$U$107=1),--($T$7:$T$107=$T55),  --($C55=$C$7:$C$107), --($D55=$D$7:$D$107),--('Evidence střelců a nástřel'!$N55 &lt; 'Evidence střelců a nástřel'!$N$7:$N$107)),"")</f>
        <v/>
      </c>
      <c r="F55" s="16" t="str">
        <f>IF($A55&lt;&gt;"",SUMPRODUCT(--($U$7:$U$107=1),--($T$7:$T$107=$T55), --($C55=$C$7:$C$107), --($D55=$D$7:$D$107),  --($E55=$E$7:$E$107), --('Evidence střelců a nástřel'!$M55 &lt; 'Evidence střelců a nástřel'!$M$7:$M$107)),"")</f>
        <v/>
      </c>
      <c r="G55" s="16" t="str">
        <f>IF($A55&lt;&gt;"",SUMPRODUCT(--($U$7:$U$107=1),--($T$7:$T$107=$T55), --($C55=$C$7:$C$107), --($D55=$D$7:$D$107),  --($E55=$E$7:$E$107),--($F55=$F$7:$F$107), --('Evidence střelců a nástřel'!$L55 &lt; 'Evidence střelců a nástřel'!$L$7:$L$107)),"")</f>
        <v/>
      </c>
      <c r="H55" s="16" t="str">
        <f>IF($A55&lt;&gt;"",SUMPRODUCT(--($U$7:$U$107=1),--($T$7:$T$107=$T55), --($C55=$C$7:$C$107), --($D55=$D$7:$D$107),  --($E55=$E$7:$E$107), --($F55=$F$7:$F$107), --($G55=$G$7:$G$107), --('Evidence střelců a nástřel'!$K55 &lt; 'Evidence střelců a nástřel'!$K$7:$K$107)),"")</f>
        <v/>
      </c>
      <c r="I55" s="16" t="str">
        <f>IF($A55&lt;&gt;"",SUMPRODUCT(--($U$7:$U$107=1),--($T$7:$T$107=$T55),  --($C55=$C$7:$C$107), --($D55=$D$7:$D$107),  --($E55=$E$7:$E$107), --($F55=$F$7:$F$107), --($G55=$G$7:$G$107),  --($H55=$H$7:$H$107), --('Evidence střelců a nástřel'!$J55 &lt; 'Evidence střelců a nástřel'!$J$7:$J$107)),"")</f>
        <v/>
      </c>
      <c r="J55" s="16" t="str">
        <f>IF($A55&lt;&gt;"",SUMPRODUCT(--($U$7:$U$107=1),--($T$7:$T$107=$T55),   --($C55=$C$7:$C$107), --($D55=$D$7:$D$107),  --($E55=$E$7:$E$107), --($F55=$F$7:$F$107), --($G55=$G$7:$G$107),  --($H55=$H$7:$H$107), --($I55=$I$7:$I$107), --('Evidence střelců a nástřel'!$I55 &lt; 'Evidence střelců a nástřel'!$I$7:$I$107)),"")</f>
        <v/>
      </c>
      <c r="K55" s="16" t="str">
        <f>IF($A55&lt;&gt;"",SUMPRODUCT(--($U$7:$U$107=1),--($T$7:$T$107=$T55),  --($C55=$C$7:$C$107), --($D55=$D$7:$D$107),  --($E55=$E$7:$E$107), --($F55=$F$7:$F$107), --($G55=$G$7:$G$107),  --($H55=$H$7:$H$107), --($I55=$I$7:$I$107), --($J55=$J$7:$J$107), --('Evidence střelců a nástřel'!$H55 &lt; 'Evidence střelců a nástřel'!$H$7:$H$107)),"")</f>
        <v/>
      </c>
      <c r="L55" s="16" t="str">
        <f>IF($A55&lt;&gt;"",SUMPRODUCT(--($U$7:$U$107=1),--($T$7:$T$107=$T55),   --($C55=$C$7:$C$107), --($D55=$D$7:$D$107),  --($E55=$E$7:$E$107), --($F55=$F$7:$F$107), --($G55=$G$7:$G$107),  --($H55=$H$7:$H$107), --($I55=$I$7:$I$107), --($J55=$J$7:$J$107), --($K55=$K$7:$K$107), --('Evidence střelců a nástřel'!$G55 &lt; 'Evidence střelců a nástřel'!$G$7:$G$107)),"")</f>
        <v/>
      </c>
      <c r="M55" s="16" t="str">
        <f>IF($A55&lt;&gt;"",IF(AND(U55=0,Nastavení!$B$5="NE"), 1+SUMPRODUCT(--($A$7:$A$107&lt;&gt;""),--(T$7:$T$107=$T55), --($B55 &lt; $B$7:$B$107)), SUM($C55:$L55)),"")</f>
        <v/>
      </c>
      <c r="N55" s="16" t="str">
        <f>IF($A55&lt;&gt;"", SUMPRODUCT(--($T$7:$T$107=$T55),--($M$7:$M$107=$M55), --('Evidence střelců a nástřel'!$Q55 &lt; 'Evidence střelců a nástřel'!$Q$7:$Q$107)), "")</f>
        <v/>
      </c>
      <c r="O55" s="16" t="str">
        <f t="shared" si="2"/>
        <v/>
      </c>
      <c r="P55" s="16" t="str">
        <f>IF($A55&lt;&gt;"", IF(ISNA(VLOOKUP($T55,Nastavení!$B$10:$D$22,3,FALSE)),$O55,  $O55 + VLOOKUP('Evidence střelců a nástřel'!$C55,Nastavení!$B$10:$D$22,3,FALSE)), "")</f>
        <v/>
      </c>
      <c r="Q55" s="16" t="str">
        <f>IF($A55 &lt;&gt;"", COUNTIF($P$7:$P55, $P55) -1, "")</f>
        <v/>
      </c>
      <c r="R55" s="16" t="str">
        <f t="shared" si="4"/>
        <v/>
      </c>
      <c r="S55" s="16" t="str">
        <f>IF($A55&lt;&gt;"",  SUMPRODUCT(--('Evidence střelců a nástřel'!$A$7:$A$107&lt;&gt;""),--($T$7:$T$107&lt;&gt;"MZ"),--($T$7:$T$107=$T55),--('Evidence střelců a nástřel'!$S$7:$S$107='Evidence střelců a nástřel'!$S55)),"")</f>
        <v/>
      </c>
      <c r="T55" s="16" t="str">
        <f>IF( $A55&lt;&gt;"",IF(Nastavení!$B$4="NE", 'Evidence střelců a nástřel'!$C55,""),"")</f>
        <v/>
      </c>
      <c r="U55" s="16" t="str">
        <f>IF($A55&lt;&gt;"", IF(OR('Evidence střelců a nástřel'!$P55="",Nastavení!$B$5="ANO"),1,0),"")</f>
        <v/>
      </c>
    </row>
    <row r="56" spans="1:21" x14ac:dyDescent="0.25">
      <c r="A56" s="16" t="str">
        <f>'Evidence střelců a nástřel'!$A56</f>
        <v/>
      </c>
      <c r="B56" s="16" t="str">
        <f>IF($A56&lt;&gt;"", SUM('Evidence střelců a nástřel'!$F56:$O56)  +  IF(Nastavení!$B$5 = "NE", 'Evidence střelců a nástřel'!$P56, 0),"")</f>
        <v/>
      </c>
      <c r="C56" s="16" t="str">
        <f t="shared" si="3"/>
        <v/>
      </c>
      <c r="D56" s="16" t="str">
        <f>IF($A56&lt;&gt;"", SUMPRODUCT(--($U$7:$U$107=1), --($T$7:$T$107=$T56), --($C56=$C$7:$C$107), --('Evidence střelců a nástřel'!$O56 &lt; 'Evidence střelců a nástřel'!$O$7:$O$107)), "")</f>
        <v/>
      </c>
      <c r="E56" s="16" t="str">
        <f>IF($A56&lt;&gt;"",SUMPRODUCT(--($U$7:$U$107=1),--($T$7:$T$107=$T56),  --($C56=$C$7:$C$107), --($D56=$D$7:$D$107),--('Evidence střelců a nástřel'!$N56 &lt; 'Evidence střelců a nástřel'!$N$7:$N$107)),"")</f>
        <v/>
      </c>
      <c r="F56" s="16" t="str">
        <f>IF($A56&lt;&gt;"",SUMPRODUCT(--($U$7:$U$107=1),--($T$7:$T$107=$T56), --($C56=$C$7:$C$107), --($D56=$D$7:$D$107),  --($E56=$E$7:$E$107), --('Evidence střelců a nástřel'!$M56 &lt; 'Evidence střelců a nástřel'!$M$7:$M$107)),"")</f>
        <v/>
      </c>
      <c r="G56" s="16" t="str">
        <f>IF($A56&lt;&gt;"",SUMPRODUCT(--($U$7:$U$107=1),--($T$7:$T$107=$T56), --($C56=$C$7:$C$107), --($D56=$D$7:$D$107),  --($E56=$E$7:$E$107),--($F56=$F$7:$F$107), --('Evidence střelců a nástřel'!$L56 &lt; 'Evidence střelců a nástřel'!$L$7:$L$107)),"")</f>
        <v/>
      </c>
      <c r="H56" s="16" t="str">
        <f>IF($A56&lt;&gt;"",SUMPRODUCT(--($U$7:$U$107=1),--($T$7:$T$107=$T56), --($C56=$C$7:$C$107), --($D56=$D$7:$D$107),  --($E56=$E$7:$E$107), --($F56=$F$7:$F$107), --($G56=$G$7:$G$107), --('Evidence střelců a nástřel'!$K56 &lt; 'Evidence střelců a nástřel'!$K$7:$K$107)),"")</f>
        <v/>
      </c>
      <c r="I56" s="16" t="str">
        <f>IF($A56&lt;&gt;"",SUMPRODUCT(--($U$7:$U$107=1),--($T$7:$T$107=$T56),  --($C56=$C$7:$C$107), --($D56=$D$7:$D$107),  --($E56=$E$7:$E$107), --($F56=$F$7:$F$107), --($G56=$G$7:$G$107),  --($H56=$H$7:$H$107), --('Evidence střelců a nástřel'!$J56 &lt; 'Evidence střelců a nástřel'!$J$7:$J$107)),"")</f>
        <v/>
      </c>
      <c r="J56" s="16" t="str">
        <f>IF($A56&lt;&gt;"",SUMPRODUCT(--($U$7:$U$107=1),--($T$7:$T$107=$T56),   --($C56=$C$7:$C$107), --($D56=$D$7:$D$107),  --($E56=$E$7:$E$107), --($F56=$F$7:$F$107), --($G56=$G$7:$G$107),  --($H56=$H$7:$H$107), --($I56=$I$7:$I$107), --('Evidence střelců a nástřel'!$I56 &lt; 'Evidence střelců a nástřel'!$I$7:$I$107)),"")</f>
        <v/>
      </c>
      <c r="K56" s="16" t="str">
        <f>IF($A56&lt;&gt;"",SUMPRODUCT(--($U$7:$U$107=1),--($T$7:$T$107=$T56),  --($C56=$C$7:$C$107), --($D56=$D$7:$D$107),  --($E56=$E$7:$E$107), --($F56=$F$7:$F$107), --($G56=$G$7:$G$107),  --($H56=$H$7:$H$107), --($I56=$I$7:$I$107), --($J56=$J$7:$J$107), --('Evidence střelců a nástřel'!$H56 &lt; 'Evidence střelců a nástřel'!$H$7:$H$107)),"")</f>
        <v/>
      </c>
      <c r="L56" s="16" t="str">
        <f>IF($A56&lt;&gt;"",SUMPRODUCT(--($U$7:$U$107=1),--($T$7:$T$107=$T56),   --($C56=$C$7:$C$107), --($D56=$D$7:$D$107),  --($E56=$E$7:$E$107), --($F56=$F$7:$F$107), --($G56=$G$7:$G$107),  --($H56=$H$7:$H$107), --($I56=$I$7:$I$107), --($J56=$J$7:$J$107), --($K56=$K$7:$K$107), --('Evidence střelců a nástřel'!$G56 &lt; 'Evidence střelců a nástřel'!$G$7:$G$107)),"")</f>
        <v/>
      </c>
      <c r="M56" s="16" t="str">
        <f>IF($A56&lt;&gt;"",IF(AND(U56=0,Nastavení!$B$5="NE"), 1+SUMPRODUCT(--($A$7:$A$107&lt;&gt;""),--(T$7:$T$107=$T56), --($B56 &lt; $B$7:$B$107)), SUM($C56:$L56)),"")</f>
        <v/>
      </c>
      <c r="N56" s="16" t="str">
        <f>IF($A56&lt;&gt;"", SUMPRODUCT(--($T$7:$T$107=$T56),--($M$7:$M$107=$M56), --('Evidence střelců a nástřel'!$Q56 &lt; 'Evidence střelců a nástřel'!$Q$7:$Q$107)), "")</f>
        <v/>
      </c>
      <c r="O56" s="16" t="str">
        <f t="shared" si="2"/>
        <v/>
      </c>
      <c r="P56" s="16" t="str">
        <f>IF($A56&lt;&gt;"", IF(ISNA(VLOOKUP($T56,Nastavení!$B$10:$D$22,3,FALSE)),$O56,  $O56 + VLOOKUP('Evidence střelců a nástřel'!$C56,Nastavení!$B$10:$D$22,3,FALSE)), "")</f>
        <v/>
      </c>
      <c r="Q56" s="16" t="str">
        <f>IF($A56 &lt;&gt;"", COUNTIF($P$7:$P56, $P56) -1, "")</f>
        <v/>
      </c>
      <c r="R56" s="16" t="str">
        <f t="shared" si="4"/>
        <v/>
      </c>
      <c r="S56" s="16" t="str">
        <f>IF($A56&lt;&gt;"",  SUMPRODUCT(--('Evidence střelců a nástřel'!$A$7:$A$107&lt;&gt;""),--($T$7:$T$107&lt;&gt;"MZ"),--($T$7:$T$107=$T56),--('Evidence střelců a nástřel'!$S$7:$S$107='Evidence střelců a nástřel'!$S56)),"")</f>
        <v/>
      </c>
      <c r="T56" s="16" t="str">
        <f>IF( $A56&lt;&gt;"",IF(Nastavení!$B$4="NE", 'Evidence střelců a nástřel'!$C56,""),"")</f>
        <v/>
      </c>
      <c r="U56" s="16" t="str">
        <f>IF($A56&lt;&gt;"", IF(OR('Evidence střelců a nástřel'!$P56="",Nastavení!$B$5="ANO"),1,0),"")</f>
        <v/>
      </c>
    </row>
    <row r="57" spans="1:21" x14ac:dyDescent="0.25">
      <c r="A57" s="16" t="str">
        <f>'Evidence střelců a nástřel'!$A57</f>
        <v/>
      </c>
      <c r="B57" s="16" t="str">
        <f>IF($A57&lt;&gt;"", SUM('Evidence střelců a nástřel'!$F57:$O57)  +  IF(Nastavení!$B$5 = "NE", 'Evidence střelců a nástřel'!$P57, 0),"")</f>
        <v/>
      </c>
      <c r="C57" s="16" t="str">
        <f t="shared" si="3"/>
        <v/>
      </c>
      <c r="D57" s="16" t="str">
        <f>IF($A57&lt;&gt;"", SUMPRODUCT(--($U$7:$U$107=1), --($T$7:$T$107=$T57), --($C57=$C$7:$C$107), --('Evidence střelců a nástřel'!$O57 &lt; 'Evidence střelců a nástřel'!$O$7:$O$107)), "")</f>
        <v/>
      </c>
      <c r="E57" s="16" t="str">
        <f>IF($A57&lt;&gt;"",SUMPRODUCT(--($U$7:$U$107=1),--($T$7:$T$107=$T57),  --($C57=$C$7:$C$107), --($D57=$D$7:$D$107),--('Evidence střelců a nástřel'!$N57 &lt; 'Evidence střelců a nástřel'!$N$7:$N$107)),"")</f>
        <v/>
      </c>
      <c r="F57" s="16" t="str">
        <f>IF($A57&lt;&gt;"",SUMPRODUCT(--($U$7:$U$107=1),--($T$7:$T$107=$T57), --($C57=$C$7:$C$107), --($D57=$D$7:$D$107),  --($E57=$E$7:$E$107), --('Evidence střelců a nástřel'!$M57 &lt; 'Evidence střelců a nástřel'!$M$7:$M$107)),"")</f>
        <v/>
      </c>
      <c r="G57" s="16" t="str">
        <f>IF($A57&lt;&gt;"",SUMPRODUCT(--($U$7:$U$107=1),--($T$7:$T$107=$T57), --($C57=$C$7:$C$107), --($D57=$D$7:$D$107),  --($E57=$E$7:$E$107),--($F57=$F$7:$F$107), --('Evidence střelců a nástřel'!$L57 &lt; 'Evidence střelců a nástřel'!$L$7:$L$107)),"")</f>
        <v/>
      </c>
      <c r="H57" s="16" t="str">
        <f>IF($A57&lt;&gt;"",SUMPRODUCT(--($U$7:$U$107=1),--($T$7:$T$107=$T57), --($C57=$C$7:$C$107), --($D57=$D$7:$D$107),  --($E57=$E$7:$E$107), --($F57=$F$7:$F$107), --($G57=$G$7:$G$107), --('Evidence střelců a nástřel'!$K57 &lt; 'Evidence střelců a nástřel'!$K$7:$K$107)),"")</f>
        <v/>
      </c>
      <c r="I57" s="16" t="str">
        <f>IF($A57&lt;&gt;"",SUMPRODUCT(--($U$7:$U$107=1),--($T$7:$T$107=$T57),  --($C57=$C$7:$C$107), --($D57=$D$7:$D$107),  --($E57=$E$7:$E$107), --($F57=$F$7:$F$107), --($G57=$G$7:$G$107),  --($H57=$H$7:$H$107), --('Evidence střelců a nástřel'!$J57 &lt; 'Evidence střelců a nástřel'!$J$7:$J$107)),"")</f>
        <v/>
      </c>
      <c r="J57" s="16" t="str">
        <f>IF($A57&lt;&gt;"",SUMPRODUCT(--($U$7:$U$107=1),--($T$7:$T$107=$T57),   --($C57=$C$7:$C$107), --($D57=$D$7:$D$107),  --($E57=$E$7:$E$107), --($F57=$F$7:$F$107), --($G57=$G$7:$G$107),  --($H57=$H$7:$H$107), --($I57=$I$7:$I$107), --('Evidence střelců a nástřel'!$I57 &lt; 'Evidence střelců a nástřel'!$I$7:$I$107)),"")</f>
        <v/>
      </c>
      <c r="K57" s="16" t="str">
        <f>IF($A57&lt;&gt;"",SUMPRODUCT(--($U$7:$U$107=1),--($T$7:$T$107=$T57),  --($C57=$C$7:$C$107), --($D57=$D$7:$D$107),  --($E57=$E$7:$E$107), --($F57=$F$7:$F$107), --($G57=$G$7:$G$107),  --($H57=$H$7:$H$107), --($I57=$I$7:$I$107), --($J57=$J$7:$J$107), --('Evidence střelců a nástřel'!$H57 &lt; 'Evidence střelců a nástřel'!$H$7:$H$107)),"")</f>
        <v/>
      </c>
      <c r="L57" s="16" t="str">
        <f>IF($A57&lt;&gt;"",SUMPRODUCT(--($U$7:$U$107=1),--($T$7:$T$107=$T57),   --($C57=$C$7:$C$107), --($D57=$D$7:$D$107),  --($E57=$E$7:$E$107), --($F57=$F$7:$F$107), --($G57=$G$7:$G$107),  --($H57=$H$7:$H$107), --($I57=$I$7:$I$107), --($J57=$J$7:$J$107), --($K57=$K$7:$K$107), --('Evidence střelců a nástřel'!$G57 &lt; 'Evidence střelců a nástřel'!$G$7:$G$107)),"")</f>
        <v/>
      </c>
      <c r="M57" s="16" t="str">
        <f>IF($A57&lt;&gt;"",IF(AND(U57=0,Nastavení!$B$5="NE"), 1+SUMPRODUCT(--($A$7:$A$107&lt;&gt;""),--(T$7:$T$107=$T57), --($B57 &lt; $B$7:$B$107)), SUM($C57:$L57)),"")</f>
        <v/>
      </c>
      <c r="N57" s="16" t="str">
        <f>IF($A57&lt;&gt;"", SUMPRODUCT(--($T$7:$T$107=$T57),--($M$7:$M$107=$M57), --('Evidence střelců a nástřel'!$Q57 &lt; 'Evidence střelců a nástřel'!$Q$7:$Q$107)), "")</f>
        <v/>
      </c>
      <c r="O57" s="16" t="str">
        <f t="shared" si="2"/>
        <v/>
      </c>
      <c r="P57" s="16" t="str">
        <f>IF($A57&lt;&gt;"", IF(ISNA(VLOOKUP($T57,Nastavení!$B$10:$D$22,3,FALSE)),$O57,  $O57 + VLOOKUP('Evidence střelců a nástřel'!$C57,Nastavení!$B$10:$D$22,3,FALSE)), "")</f>
        <v/>
      </c>
      <c r="Q57" s="16" t="str">
        <f>IF($A57 &lt;&gt;"", COUNTIF($P$7:$P57, $P57) -1, "")</f>
        <v/>
      </c>
      <c r="R57" s="16" t="str">
        <f t="shared" si="4"/>
        <v/>
      </c>
      <c r="S57" s="16" t="str">
        <f>IF($A57&lt;&gt;"",  SUMPRODUCT(--('Evidence střelců a nástřel'!$A$7:$A$107&lt;&gt;""),--($T$7:$T$107&lt;&gt;"MZ"),--($T$7:$T$107=$T57),--('Evidence střelců a nástřel'!$S$7:$S$107='Evidence střelců a nástřel'!$S57)),"")</f>
        <v/>
      </c>
      <c r="T57" s="16" t="str">
        <f>IF( $A57&lt;&gt;"",IF(Nastavení!$B$4="NE", 'Evidence střelců a nástřel'!$C57,""),"")</f>
        <v/>
      </c>
      <c r="U57" s="16" t="str">
        <f>IF($A57&lt;&gt;"", IF(OR('Evidence střelců a nástřel'!$P57="",Nastavení!$B$5="ANO"),1,0),"")</f>
        <v/>
      </c>
    </row>
    <row r="58" spans="1:21" x14ac:dyDescent="0.25">
      <c r="A58" s="16" t="str">
        <f>'Evidence střelců a nástřel'!$A58</f>
        <v/>
      </c>
      <c r="B58" s="16" t="str">
        <f>IF($A58&lt;&gt;"", SUM('Evidence střelců a nástřel'!$F58:$O58)  +  IF(Nastavení!$B$5 = "NE", 'Evidence střelců a nástřel'!$P58, 0),"")</f>
        <v/>
      </c>
      <c r="C58" s="16" t="str">
        <f t="shared" si="3"/>
        <v/>
      </c>
      <c r="D58" s="16" t="str">
        <f>IF($A58&lt;&gt;"", SUMPRODUCT(--($U$7:$U$107=1), --($T$7:$T$107=$T58), --($C58=$C$7:$C$107), --('Evidence střelců a nástřel'!$O58 &lt; 'Evidence střelců a nástřel'!$O$7:$O$107)), "")</f>
        <v/>
      </c>
      <c r="E58" s="16" t="str">
        <f>IF($A58&lt;&gt;"",SUMPRODUCT(--($U$7:$U$107=1),--($T$7:$T$107=$T58),  --($C58=$C$7:$C$107), --($D58=$D$7:$D$107),--('Evidence střelců a nástřel'!$N58 &lt; 'Evidence střelců a nástřel'!$N$7:$N$107)),"")</f>
        <v/>
      </c>
      <c r="F58" s="16" t="str">
        <f>IF($A58&lt;&gt;"",SUMPRODUCT(--($U$7:$U$107=1),--($T$7:$T$107=$T58), --($C58=$C$7:$C$107), --($D58=$D$7:$D$107),  --($E58=$E$7:$E$107), --('Evidence střelců a nástřel'!$M58 &lt; 'Evidence střelců a nástřel'!$M$7:$M$107)),"")</f>
        <v/>
      </c>
      <c r="G58" s="16" t="str">
        <f>IF($A58&lt;&gt;"",SUMPRODUCT(--($U$7:$U$107=1),--($T$7:$T$107=$T58), --($C58=$C$7:$C$107), --($D58=$D$7:$D$107),  --($E58=$E$7:$E$107),--($F58=$F$7:$F$107), --('Evidence střelců a nástřel'!$L58 &lt; 'Evidence střelců a nástřel'!$L$7:$L$107)),"")</f>
        <v/>
      </c>
      <c r="H58" s="16" t="str">
        <f>IF($A58&lt;&gt;"",SUMPRODUCT(--($U$7:$U$107=1),--($T$7:$T$107=$T58), --($C58=$C$7:$C$107), --($D58=$D$7:$D$107),  --($E58=$E$7:$E$107), --($F58=$F$7:$F$107), --($G58=$G$7:$G$107), --('Evidence střelců a nástřel'!$K58 &lt; 'Evidence střelců a nástřel'!$K$7:$K$107)),"")</f>
        <v/>
      </c>
      <c r="I58" s="16" t="str">
        <f>IF($A58&lt;&gt;"",SUMPRODUCT(--($U$7:$U$107=1),--($T$7:$T$107=$T58),  --($C58=$C$7:$C$107), --($D58=$D$7:$D$107),  --($E58=$E$7:$E$107), --($F58=$F$7:$F$107), --($G58=$G$7:$G$107),  --($H58=$H$7:$H$107), --('Evidence střelců a nástřel'!$J58 &lt; 'Evidence střelců a nástřel'!$J$7:$J$107)),"")</f>
        <v/>
      </c>
      <c r="J58" s="16" t="str">
        <f>IF($A58&lt;&gt;"",SUMPRODUCT(--($U$7:$U$107=1),--($T$7:$T$107=$T58),   --($C58=$C$7:$C$107), --($D58=$D$7:$D$107),  --($E58=$E$7:$E$107), --($F58=$F$7:$F$107), --($G58=$G$7:$G$107),  --($H58=$H$7:$H$107), --($I58=$I$7:$I$107), --('Evidence střelců a nástřel'!$I58 &lt; 'Evidence střelců a nástřel'!$I$7:$I$107)),"")</f>
        <v/>
      </c>
      <c r="K58" s="16" t="str">
        <f>IF($A58&lt;&gt;"",SUMPRODUCT(--($U$7:$U$107=1),--($T$7:$T$107=$T58),  --($C58=$C$7:$C$107), --($D58=$D$7:$D$107),  --($E58=$E$7:$E$107), --($F58=$F$7:$F$107), --($G58=$G$7:$G$107),  --($H58=$H$7:$H$107), --($I58=$I$7:$I$107), --($J58=$J$7:$J$107), --('Evidence střelců a nástřel'!$H58 &lt; 'Evidence střelců a nástřel'!$H$7:$H$107)),"")</f>
        <v/>
      </c>
      <c r="L58" s="16" t="str">
        <f>IF($A58&lt;&gt;"",SUMPRODUCT(--($U$7:$U$107=1),--($T$7:$T$107=$T58),   --($C58=$C$7:$C$107), --($D58=$D$7:$D$107),  --($E58=$E$7:$E$107), --($F58=$F$7:$F$107), --($G58=$G$7:$G$107),  --($H58=$H$7:$H$107), --($I58=$I$7:$I$107), --($J58=$J$7:$J$107), --($K58=$K$7:$K$107), --('Evidence střelců a nástřel'!$G58 &lt; 'Evidence střelců a nástřel'!$G$7:$G$107)),"")</f>
        <v/>
      </c>
      <c r="M58" s="16" t="str">
        <f>IF($A58&lt;&gt;"",IF(AND(U58=0,Nastavení!$B$5="NE"), 1+SUMPRODUCT(--($A$7:$A$107&lt;&gt;""),--(T$7:$T$107=$T58), --($B58 &lt; $B$7:$B$107)), SUM($C58:$L58)),"")</f>
        <v/>
      </c>
      <c r="N58" s="16" t="str">
        <f>IF($A58&lt;&gt;"", SUMPRODUCT(--($T$7:$T$107=$T58),--($M$7:$M$107=$M58), --('Evidence střelců a nástřel'!$Q58 &lt; 'Evidence střelců a nástřel'!$Q$7:$Q$107)), "")</f>
        <v/>
      </c>
      <c r="O58" s="16" t="str">
        <f t="shared" si="2"/>
        <v/>
      </c>
      <c r="P58" s="16" t="str">
        <f>IF($A58&lt;&gt;"", IF(ISNA(VLOOKUP($T58,Nastavení!$B$10:$D$22,3,FALSE)),$O58,  $O58 + VLOOKUP('Evidence střelců a nástřel'!$C58,Nastavení!$B$10:$D$22,3,FALSE)), "")</f>
        <v/>
      </c>
      <c r="Q58" s="16" t="str">
        <f>IF($A58 &lt;&gt;"", COUNTIF($P$7:$P58, $P58) -1, "")</f>
        <v/>
      </c>
      <c r="R58" s="16" t="str">
        <f t="shared" si="4"/>
        <v/>
      </c>
      <c r="S58" s="16" t="str">
        <f>IF($A58&lt;&gt;"",  SUMPRODUCT(--('Evidence střelců a nástřel'!$A$7:$A$107&lt;&gt;""),--($T$7:$T$107&lt;&gt;"MZ"),--($T$7:$T$107=$T58),--('Evidence střelců a nástřel'!$S$7:$S$107='Evidence střelců a nástřel'!$S58)),"")</f>
        <v/>
      </c>
      <c r="T58" s="16" t="str">
        <f>IF( $A58&lt;&gt;"",IF(Nastavení!$B$4="NE", 'Evidence střelců a nástřel'!$C58,""),"")</f>
        <v/>
      </c>
      <c r="U58" s="16" t="str">
        <f>IF($A58&lt;&gt;"", IF(OR('Evidence střelců a nástřel'!$P58="",Nastavení!$B$5="ANO"),1,0),"")</f>
        <v/>
      </c>
    </row>
    <row r="59" spans="1:21" x14ac:dyDescent="0.25">
      <c r="A59" s="16" t="str">
        <f>'Evidence střelců a nástřel'!$A59</f>
        <v/>
      </c>
      <c r="B59" s="16" t="str">
        <f>IF($A59&lt;&gt;"", SUM('Evidence střelců a nástřel'!$F59:$O59)  +  IF(Nastavení!$B$5 = "NE", 'Evidence střelců a nástřel'!$P59, 0),"")</f>
        <v/>
      </c>
      <c r="C59" s="16" t="str">
        <f t="shared" si="3"/>
        <v/>
      </c>
      <c r="D59" s="16" t="str">
        <f>IF($A59&lt;&gt;"", SUMPRODUCT(--($U$7:$U$107=1), --($T$7:$T$107=$T59), --($C59=$C$7:$C$107), --('Evidence střelců a nástřel'!$O59 &lt; 'Evidence střelců a nástřel'!$O$7:$O$107)), "")</f>
        <v/>
      </c>
      <c r="E59" s="16" t="str">
        <f>IF($A59&lt;&gt;"",SUMPRODUCT(--($U$7:$U$107=1),--($T$7:$T$107=$T59),  --($C59=$C$7:$C$107), --($D59=$D$7:$D$107),--('Evidence střelců a nástřel'!$N59 &lt; 'Evidence střelců a nástřel'!$N$7:$N$107)),"")</f>
        <v/>
      </c>
      <c r="F59" s="16" t="str">
        <f>IF($A59&lt;&gt;"",SUMPRODUCT(--($U$7:$U$107=1),--($T$7:$T$107=$T59), --($C59=$C$7:$C$107), --($D59=$D$7:$D$107),  --($E59=$E$7:$E$107), --('Evidence střelců a nástřel'!$M59 &lt; 'Evidence střelců a nástřel'!$M$7:$M$107)),"")</f>
        <v/>
      </c>
      <c r="G59" s="16" t="str">
        <f>IF($A59&lt;&gt;"",SUMPRODUCT(--($U$7:$U$107=1),--($T$7:$T$107=$T59), --($C59=$C$7:$C$107), --($D59=$D$7:$D$107),  --($E59=$E$7:$E$107),--($F59=$F$7:$F$107), --('Evidence střelců a nástřel'!$L59 &lt; 'Evidence střelců a nástřel'!$L$7:$L$107)),"")</f>
        <v/>
      </c>
      <c r="H59" s="16" t="str">
        <f>IF($A59&lt;&gt;"",SUMPRODUCT(--($U$7:$U$107=1),--($T$7:$T$107=$T59), --($C59=$C$7:$C$107), --($D59=$D$7:$D$107),  --($E59=$E$7:$E$107), --($F59=$F$7:$F$107), --($G59=$G$7:$G$107), --('Evidence střelců a nástřel'!$K59 &lt; 'Evidence střelců a nástřel'!$K$7:$K$107)),"")</f>
        <v/>
      </c>
      <c r="I59" s="16" t="str">
        <f>IF($A59&lt;&gt;"",SUMPRODUCT(--($U$7:$U$107=1),--($T$7:$T$107=$T59),  --($C59=$C$7:$C$107), --($D59=$D$7:$D$107),  --($E59=$E$7:$E$107), --($F59=$F$7:$F$107), --($G59=$G$7:$G$107),  --($H59=$H$7:$H$107), --('Evidence střelců a nástřel'!$J59 &lt; 'Evidence střelců a nástřel'!$J$7:$J$107)),"")</f>
        <v/>
      </c>
      <c r="J59" s="16" t="str">
        <f>IF($A59&lt;&gt;"",SUMPRODUCT(--($U$7:$U$107=1),--($T$7:$T$107=$T59),   --($C59=$C$7:$C$107), --($D59=$D$7:$D$107),  --($E59=$E$7:$E$107), --($F59=$F$7:$F$107), --($G59=$G$7:$G$107),  --($H59=$H$7:$H$107), --($I59=$I$7:$I$107), --('Evidence střelců a nástřel'!$I59 &lt; 'Evidence střelců a nástřel'!$I$7:$I$107)),"")</f>
        <v/>
      </c>
      <c r="K59" s="16" t="str">
        <f>IF($A59&lt;&gt;"",SUMPRODUCT(--($U$7:$U$107=1),--($T$7:$T$107=$T59),  --($C59=$C$7:$C$107), --($D59=$D$7:$D$107),  --($E59=$E$7:$E$107), --($F59=$F$7:$F$107), --($G59=$G$7:$G$107),  --($H59=$H$7:$H$107), --($I59=$I$7:$I$107), --($J59=$J$7:$J$107), --('Evidence střelců a nástřel'!$H59 &lt; 'Evidence střelců a nástřel'!$H$7:$H$107)),"")</f>
        <v/>
      </c>
      <c r="L59" s="16" t="str">
        <f>IF($A59&lt;&gt;"",SUMPRODUCT(--($U$7:$U$107=1),--($T$7:$T$107=$T59),   --($C59=$C$7:$C$107), --($D59=$D$7:$D$107),  --($E59=$E$7:$E$107), --($F59=$F$7:$F$107), --($G59=$G$7:$G$107),  --($H59=$H$7:$H$107), --($I59=$I$7:$I$107), --($J59=$J$7:$J$107), --($K59=$K$7:$K$107), --('Evidence střelců a nástřel'!$G59 &lt; 'Evidence střelců a nástřel'!$G$7:$G$107)),"")</f>
        <v/>
      </c>
      <c r="M59" s="16" t="str">
        <f>IF($A59&lt;&gt;"",IF(AND(U59=0,Nastavení!$B$5="NE"), 1+SUMPRODUCT(--($A$7:$A$107&lt;&gt;""),--(T$7:$T$107=$T59), --($B59 &lt; $B$7:$B$107)), SUM($C59:$L59)),"")</f>
        <v/>
      </c>
      <c r="N59" s="16" t="str">
        <f>IF($A59&lt;&gt;"", SUMPRODUCT(--($T$7:$T$107=$T59),--($M$7:$M$107=$M59), --('Evidence střelců a nástřel'!$Q59 &lt; 'Evidence střelců a nástřel'!$Q$7:$Q$107)), "")</f>
        <v/>
      </c>
      <c r="O59" s="16" t="str">
        <f t="shared" si="2"/>
        <v/>
      </c>
      <c r="P59" s="16" t="str">
        <f>IF($A59&lt;&gt;"", IF(ISNA(VLOOKUP($T59,Nastavení!$B$10:$D$22,3,FALSE)),$O59,  $O59 + VLOOKUP('Evidence střelců a nástřel'!$C59,Nastavení!$B$10:$D$22,3,FALSE)), "")</f>
        <v/>
      </c>
      <c r="Q59" s="16" t="str">
        <f>IF($A59 &lt;&gt;"", COUNTIF($P$7:$P59, $P59) -1, "")</f>
        <v/>
      </c>
      <c r="R59" s="16" t="str">
        <f t="shared" si="4"/>
        <v/>
      </c>
      <c r="S59" s="16" t="str">
        <f>IF($A59&lt;&gt;"",  SUMPRODUCT(--('Evidence střelců a nástřel'!$A$7:$A$107&lt;&gt;""),--($T$7:$T$107&lt;&gt;"MZ"),--($T$7:$T$107=$T59),--('Evidence střelců a nástřel'!$S$7:$S$107='Evidence střelců a nástřel'!$S59)),"")</f>
        <v/>
      </c>
      <c r="T59" s="16" t="str">
        <f>IF( $A59&lt;&gt;"",IF(Nastavení!$B$4="NE", 'Evidence střelců a nástřel'!$C59,""),"")</f>
        <v/>
      </c>
      <c r="U59" s="16" t="str">
        <f>IF($A59&lt;&gt;"", IF(OR('Evidence střelců a nástřel'!$P59="",Nastavení!$B$5="ANO"),1,0),"")</f>
        <v/>
      </c>
    </row>
    <row r="60" spans="1:21" x14ac:dyDescent="0.25">
      <c r="A60" s="16" t="str">
        <f>'Evidence střelců a nástřel'!$A60</f>
        <v/>
      </c>
      <c r="B60" s="16" t="str">
        <f>IF($A60&lt;&gt;"", SUM('Evidence střelců a nástřel'!$F60:$O60)  +  IF(Nastavení!$B$5 = "NE", 'Evidence střelců a nástřel'!$P60, 0),"")</f>
        <v/>
      </c>
      <c r="C60" s="16" t="str">
        <f t="shared" si="3"/>
        <v/>
      </c>
      <c r="D60" s="16" t="str">
        <f>IF($A60&lt;&gt;"", SUMPRODUCT(--($U$7:$U$107=1), --($T$7:$T$107=$T60), --($C60=$C$7:$C$107), --('Evidence střelců a nástřel'!$O60 &lt; 'Evidence střelců a nástřel'!$O$7:$O$107)), "")</f>
        <v/>
      </c>
      <c r="E60" s="16" t="str">
        <f>IF($A60&lt;&gt;"",SUMPRODUCT(--($U$7:$U$107=1),--($T$7:$T$107=$T60),  --($C60=$C$7:$C$107), --($D60=$D$7:$D$107),--('Evidence střelců a nástřel'!$N60 &lt; 'Evidence střelců a nástřel'!$N$7:$N$107)),"")</f>
        <v/>
      </c>
      <c r="F60" s="16" t="str">
        <f>IF($A60&lt;&gt;"",SUMPRODUCT(--($U$7:$U$107=1),--($T$7:$T$107=$T60), --($C60=$C$7:$C$107), --($D60=$D$7:$D$107),  --($E60=$E$7:$E$107), --('Evidence střelců a nástřel'!$M60 &lt; 'Evidence střelců a nástřel'!$M$7:$M$107)),"")</f>
        <v/>
      </c>
      <c r="G60" s="16" t="str">
        <f>IF($A60&lt;&gt;"",SUMPRODUCT(--($U$7:$U$107=1),--($T$7:$T$107=$T60), --($C60=$C$7:$C$107), --($D60=$D$7:$D$107),  --($E60=$E$7:$E$107),--($F60=$F$7:$F$107), --('Evidence střelců a nástřel'!$L60 &lt; 'Evidence střelců a nástřel'!$L$7:$L$107)),"")</f>
        <v/>
      </c>
      <c r="H60" s="16" t="str">
        <f>IF($A60&lt;&gt;"",SUMPRODUCT(--($U$7:$U$107=1),--($T$7:$T$107=$T60), --($C60=$C$7:$C$107), --($D60=$D$7:$D$107),  --($E60=$E$7:$E$107), --($F60=$F$7:$F$107), --($G60=$G$7:$G$107), --('Evidence střelců a nástřel'!$K60 &lt; 'Evidence střelců a nástřel'!$K$7:$K$107)),"")</f>
        <v/>
      </c>
      <c r="I60" s="16" t="str">
        <f>IF($A60&lt;&gt;"",SUMPRODUCT(--($U$7:$U$107=1),--($T$7:$T$107=$T60),  --($C60=$C$7:$C$107), --($D60=$D$7:$D$107),  --($E60=$E$7:$E$107), --($F60=$F$7:$F$107), --($G60=$G$7:$G$107),  --($H60=$H$7:$H$107), --('Evidence střelců a nástřel'!$J60 &lt; 'Evidence střelců a nástřel'!$J$7:$J$107)),"")</f>
        <v/>
      </c>
      <c r="J60" s="16" t="str">
        <f>IF($A60&lt;&gt;"",SUMPRODUCT(--($U$7:$U$107=1),--($T$7:$T$107=$T60),   --($C60=$C$7:$C$107), --($D60=$D$7:$D$107),  --($E60=$E$7:$E$107), --($F60=$F$7:$F$107), --($G60=$G$7:$G$107),  --($H60=$H$7:$H$107), --($I60=$I$7:$I$107), --('Evidence střelců a nástřel'!$I60 &lt; 'Evidence střelců a nástřel'!$I$7:$I$107)),"")</f>
        <v/>
      </c>
      <c r="K60" s="16" t="str">
        <f>IF($A60&lt;&gt;"",SUMPRODUCT(--($U$7:$U$107=1),--($T$7:$T$107=$T60),  --($C60=$C$7:$C$107), --($D60=$D$7:$D$107),  --($E60=$E$7:$E$107), --($F60=$F$7:$F$107), --($G60=$G$7:$G$107),  --($H60=$H$7:$H$107), --($I60=$I$7:$I$107), --($J60=$J$7:$J$107), --('Evidence střelců a nástřel'!$H60 &lt; 'Evidence střelců a nástřel'!$H$7:$H$107)),"")</f>
        <v/>
      </c>
      <c r="L60" s="16" t="str">
        <f>IF($A60&lt;&gt;"",SUMPRODUCT(--($U$7:$U$107=1),--($T$7:$T$107=$T60),   --($C60=$C$7:$C$107), --($D60=$D$7:$D$107),  --($E60=$E$7:$E$107), --($F60=$F$7:$F$107), --($G60=$G$7:$G$107),  --($H60=$H$7:$H$107), --($I60=$I$7:$I$107), --($J60=$J$7:$J$107), --($K60=$K$7:$K$107), --('Evidence střelců a nástřel'!$G60 &lt; 'Evidence střelců a nástřel'!$G$7:$G$107)),"")</f>
        <v/>
      </c>
      <c r="M60" s="16" t="str">
        <f>IF($A60&lt;&gt;"",IF(AND(U60=0,Nastavení!$B$5="NE"), 1+SUMPRODUCT(--($A$7:$A$107&lt;&gt;""),--(T$7:$T$107=$T60), --($B60 &lt; $B$7:$B$107)), SUM($C60:$L60)),"")</f>
        <v/>
      </c>
      <c r="N60" s="16" t="str">
        <f>IF($A60&lt;&gt;"", SUMPRODUCT(--($T$7:$T$107=$T60),--($M$7:$M$107=$M60), --('Evidence střelců a nástřel'!$Q60 &lt; 'Evidence střelců a nástřel'!$Q$7:$Q$107)), "")</f>
        <v/>
      </c>
      <c r="O60" s="16" t="str">
        <f t="shared" si="2"/>
        <v/>
      </c>
      <c r="P60" s="16" t="str">
        <f>IF($A60&lt;&gt;"", IF(ISNA(VLOOKUP($T60,Nastavení!$B$10:$D$22,3,FALSE)),$O60,  $O60 + VLOOKUP('Evidence střelců a nástřel'!$C60,Nastavení!$B$10:$D$22,3,FALSE)), "")</f>
        <v/>
      </c>
      <c r="Q60" s="16" t="str">
        <f>IF($A60 &lt;&gt;"", COUNTIF($P$7:$P60, $P60) -1, "")</f>
        <v/>
      </c>
      <c r="R60" s="16" t="str">
        <f t="shared" si="4"/>
        <v/>
      </c>
      <c r="S60" s="16" t="str">
        <f>IF($A60&lt;&gt;"",  SUMPRODUCT(--('Evidence střelců a nástřel'!$A$7:$A$107&lt;&gt;""),--($T$7:$T$107&lt;&gt;"MZ"),--($T$7:$T$107=$T60),--('Evidence střelců a nástřel'!$S$7:$S$107='Evidence střelců a nástřel'!$S60)),"")</f>
        <v/>
      </c>
      <c r="T60" s="16" t="str">
        <f>IF( $A60&lt;&gt;"",IF(Nastavení!$B$4="NE", 'Evidence střelců a nástřel'!$C60,""),"")</f>
        <v/>
      </c>
      <c r="U60" s="16" t="str">
        <f>IF($A60&lt;&gt;"", IF(OR('Evidence střelců a nástřel'!$P60="",Nastavení!$B$5="ANO"),1,0),"")</f>
        <v/>
      </c>
    </row>
    <row r="61" spans="1:21" x14ac:dyDescent="0.25">
      <c r="A61" s="16" t="str">
        <f>'Evidence střelců a nástřel'!$A61</f>
        <v/>
      </c>
      <c r="B61" s="16" t="str">
        <f>IF($A61&lt;&gt;"", SUM('Evidence střelců a nástřel'!$F61:$O61)  +  IF(Nastavení!$B$5 = "NE", 'Evidence střelců a nástřel'!$P61, 0),"")</f>
        <v/>
      </c>
      <c r="C61" s="16" t="str">
        <f t="shared" si="3"/>
        <v/>
      </c>
      <c r="D61" s="16" t="str">
        <f>IF($A61&lt;&gt;"", SUMPRODUCT(--($U$7:$U$107=1), --($T$7:$T$107=$T61), --($C61=$C$7:$C$107), --('Evidence střelců a nástřel'!$O61 &lt; 'Evidence střelců a nástřel'!$O$7:$O$107)), "")</f>
        <v/>
      </c>
      <c r="E61" s="16" t="str">
        <f>IF($A61&lt;&gt;"",SUMPRODUCT(--($U$7:$U$107=1),--($T$7:$T$107=$T61),  --($C61=$C$7:$C$107), --($D61=$D$7:$D$107),--('Evidence střelců a nástřel'!$N61 &lt; 'Evidence střelců a nástřel'!$N$7:$N$107)),"")</f>
        <v/>
      </c>
      <c r="F61" s="16" t="str">
        <f>IF($A61&lt;&gt;"",SUMPRODUCT(--($U$7:$U$107=1),--($T$7:$T$107=$T61), --($C61=$C$7:$C$107), --($D61=$D$7:$D$107),  --($E61=$E$7:$E$107), --('Evidence střelců a nástřel'!$M61 &lt; 'Evidence střelců a nástřel'!$M$7:$M$107)),"")</f>
        <v/>
      </c>
      <c r="G61" s="16" t="str">
        <f>IF($A61&lt;&gt;"",SUMPRODUCT(--($U$7:$U$107=1),--($T$7:$T$107=$T61), --($C61=$C$7:$C$107), --($D61=$D$7:$D$107),  --($E61=$E$7:$E$107),--($F61=$F$7:$F$107), --('Evidence střelců a nástřel'!$L61 &lt; 'Evidence střelců a nástřel'!$L$7:$L$107)),"")</f>
        <v/>
      </c>
      <c r="H61" s="16" t="str">
        <f>IF($A61&lt;&gt;"",SUMPRODUCT(--($U$7:$U$107=1),--($T$7:$T$107=$T61), --($C61=$C$7:$C$107), --($D61=$D$7:$D$107),  --($E61=$E$7:$E$107), --($F61=$F$7:$F$107), --($G61=$G$7:$G$107), --('Evidence střelců a nástřel'!$K61 &lt; 'Evidence střelců a nástřel'!$K$7:$K$107)),"")</f>
        <v/>
      </c>
      <c r="I61" s="16" t="str">
        <f>IF($A61&lt;&gt;"",SUMPRODUCT(--($U$7:$U$107=1),--($T$7:$T$107=$T61),  --($C61=$C$7:$C$107), --($D61=$D$7:$D$107),  --($E61=$E$7:$E$107), --($F61=$F$7:$F$107), --($G61=$G$7:$G$107),  --($H61=$H$7:$H$107), --('Evidence střelců a nástřel'!$J61 &lt; 'Evidence střelců a nástřel'!$J$7:$J$107)),"")</f>
        <v/>
      </c>
      <c r="J61" s="16" t="str">
        <f>IF($A61&lt;&gt;"",SUMPRODUCT(--($U$7:$U$107=1),--($T$7:$T$107=$T61),   --($C61=$C$7:$C$107), --($D61=$D$7:$D$107),  --($E61=$E$7:$E$107), --($F61=$F$7:$F$107), --($G61=$G$7:$G$107),  --($H61=$H$7:$H$107), --($I61=$I$7:$I$107), --('Evidence střelců a nástřel'!$I61 &lt; 'Evidence střelců a nástřel'!$I$7:$I$107)),"")</f>
        <v/>
      </c>
      <c r="K61" s="16" t="str">
        <f>IF($A61&lt;&gt;"",SUMPRODUCT(--($U$7:$U$107=1),--($T$7:$T$107=$T61),  --($C61=$C$7:$C$107), --($D61=$D$7:$D$107),  --($E61=$E$7:$E$107), --($F61=$F$7:$F$107), --($G61=$G$7:$G$107),  --($H61=$H$7:$H$107), --($I61=$I$7:$I$107), --($J61=$J$7:$J$107), --('Evidence střelců a nástřel'!$H61 &lt; 'Evidence střelců a nástřel'!$H$7:$H$107)),"")</f>
        <v/>
      </c>
      <c r="L61" s="16" t="str">
        <f>IF($A61&lt;&gt;"",SUMPRODUCT(--($U$7:$U$107=1),--($T$7:$T$107=$T61),   --($C61=$C$7:$C$107), --($D61=$D$7:$D$107),  --($E61=$E$7:$E$107), --($F61=$F$7:$F$107), --($G61=$G$7:$G$107),  --($H61=$H$7:$H$107), --($I61=$I$7:$I$107), --($J61=$J$7:$J$107), --($K61=$K$7:$K$107), --('Evidence střelců a nástřel'!$G61 &lt; 'Evidence střelců a nástřel'!$G$7:$G$107)),"")</f>
        <v/>
      </c>
      <c r="M61" s="16" t="str">
        <f>IF($A61&lt;&gt;"",IF(AND(U61=0,Nastavení!$B$5="NE"), 1+SUMPRODUCT(--($A$7:$A$107&lt;&gt;""),--(T$7:$T$107=$T61), --($B61 &lt; $B$7:$B$107)), SUM($C61:$L61)),"")</f>
        <v/>
      </c>
      <c r="N61" s="16" t="str">
        <f>IF($A61&lt;&gt;"", SUMPRODUCT(--($T$7:$T$107=$T61),--($M$7:$M$107=$M61), --('Evidence střelců a nástřel'!$Q61 &lt; 'Evidence střelců a nástřel'!$Q$7:$Q$107)), "")</f>
        <v/>
      </c>
      <c r="O61" s="16" t="str">
        <f t="shared" si="2"/>
        <v/>
      </c>
      <c r="P61" s="16" t="str">
        <f>IF($A61&lt;&gt;"", IF(ISNA(VLOOKUP($T61,Nastavení!$B$10:$D$22,3,FALSE)),$O61,  $O61 + VLOOKUP('Evidence střelců a nástřel'!$C61,Nastavení!$B$10:$D$22,3,FALSE)), "")</f>
        <v/>
      </c>
      <c r="Q61" s="16" t="str">
        <f>IF($A61 &lt;&gt;"", COUNTIF($P$7:$P61, $P61) -1, "")</f>
        <v/>
      </c>
      <c r="R61" s="16" t="str">
        <f t="shared" si="4"/>
        <v/>
      </c>
      <c r="S61" s="16" t="str">
        <f>IF($A61&lt;&gt;"",  SUMPRODUCT(--('Evidence střelců a nástřel'!$A$7:$A$107&lt;&gt;""),--($T$7:$T$107&lt;&gt;"MZ"),--($T$7:$T$107=$T61),--('Evidence střelců a nástřel'!$S$7:$S$107='Evidence střelců a nástřel'!$S61)),"")</f>
        <v/>
      </c>
      <c r="T61" s="16" t="str">
        <f>IF( $A61&lt;&gt;"",IF(Nastavení!$B$4="NE", 'Evidence střelců a nástřel'!$C61,""),"")</f>
        <v/>
      </c>
      <c r="U61" s="16" t="str">
        <f>IF($A61&lt;&gt;"", IF(OR('Evidence střelců a nástřel'!$P61="",Nastavení!$B$5="ANO"),1,0),"")</f>
        <v/>
      </c>
    </row>
    <row r="62" spans="1:21" x14ac:dyDescent="0.25">
      <c r="A62" s="16" t="str">
        <f>'Evidence střelců a nástřel'!$A62</f>
        <v/>
      </c>
      <c r="B62" s="16" t="str">
        <f>IF($A62&lt;&gt;"", SUM('Evidence střelců a nástřel'!$F62:$O62)  +  IF(Nastavení!$B$5 = "NE", 'Evidence střelců a nástřel'!$P62, 0),"")</f>
        <v/>
      </c>
      <c r="C62" s="16" t="str">
        <f t="shared" si="3"/>
        <v/>
      </c>
      <c r="D62" s="16" t="str">
        <f>IF($A62&lt;&gt;"", SUMPRODUCT(--($U$7:$U$107=1), --($T$7:$T$107=$T62), --($C62=$C$7:$C$107), --('Evidence střelců a nástřel'!$O62 &lt; 'Evidence střelců a nástřel'!$O$7:$O$107)), "")</f>
        <v/>
      </c>
      <c r="E62" s="16" t="str">
        <f>IF($A62&lt;&gt;"",SUMPRODUCT(--($U$7:$U$107=1),--($T$7:$T$107=$T62),  --($C62=$C$7:$C$107), --($D62=$D$7:$D$107),--('Evidence střelců a nástřel'!$N62 &lt; 'Evidence střelců a nástřel'!$N$7:$N$107)),"")</f>
        <v/>
      </c>
      <c r="F62" s="16" t="str">
        <f>IF($A62&lt;&gt;"",SUMPRODUCT(--($U$7:$U$107=1),--($T$7:$T$107=$T62), --($C62=$C$7:$C$107), --($D62=$D$7:$D$107),  --($E62=$E$7:$E$107), --('Evidence střelců a nástřel'!$M62 &lt; 'Evidence střelců a nástřel'!$M$7:$M$107)),"")</f>
        <v/>
      </c>
      <c r="G62" s="16" t="str">
        <f>IF($A62&lt;&gt;"",SUMPRODUCT(--($U$7:$U$107=1),--($T$7:$T$107=$T62), --($C62=$C$7:$C$107), --($D62=$D$7:$D$107),  --($E62=$E$7:$E$107),--($F62=$F$7:$F$107), --('Evidence střelců a nástřel'!$L62 &lt; 'Evidence střelců a nástřel'!$L$7:$L$107)),"")</f>
        <v/>
      </c>
      <c r="H62" s="16" t="str">
        <f>IF($A62&lt;&gt;"",SUMPRODUCT(--($U$7:$U$107=1),--($T$7:$T$107=$T62), --($C62=$C$7:$C$107), --($D62=$D$7:$D$107),  --($E62=$E$7:$E$107), --($F62=$F$7:$F$107), --($G62=$G$7:$G$107), --('Evidence střelců a nástřel'!$K62 &lt; 'Evidence střelců a nástřel'!$K$7:$K$107)),"")</f>
        <v/>
      </c>
      <c r="I62" s="16" t="str">
        <f>IF($A62&lt;&gt;"",SUMPRODUCT(--($U$7:$U$107=1),--($T$7:$T$107=$T62),  --($C62=$C$7:$C$107), --($D62=$D$7:$D$107),  --($E62=$E$7:$E$107), --($F62=$F$7:$F$107), --($G62=$G$7:$G$107),  --($H62=$H$7:$H$107), --('Evidence střelců a nástřel'!$J62 &lt; 'Evidence střelců a nástřel'!$J$7:$J$107)),"")</f>
        <v/>
      </c>
      <c r="J62" s="16" t="str">
        <f>IF($A62&lt;&gt;"",SUMPRODUCT(--($U$7:$U$107=1),--($T$7:$T$107=$T62),   --($C62=$C$7:$C$107), --($D62=$D$7:$D$107),  --($E62=$E$7:$E$107), --($F62=$F$7:$F$107), --($G62=$G$7:$G$107),  --($H62=$H$7:$H$107), --($I62=$I$7:$I$107), --('Evidence střelců a nástřel'!$I62 &lt; 'Evidence střelců a nástřel'!$I$7:$I$107)),"")</f>
        <v/>
      </c>
      <c r="K62" s="16" t="str">
        <f>IF($A62&lt;&gt;"",SUMPRODUCT(--($U$7:$U$107=1),--($T$7:$T$107=$T62),  --($C62=$C$7:$C$107), --($D62=$D$7:$D$107),  --($E62=$E$7:$E$107), --($F62=$F$7:$F$107), --($G62=$G$7:$G$107),  --($H62=$H$7:$H$107), --($I62=$I$7:$I$107), --($J62=$J$7:$J$107), --('Evidence střelců a nástřel'!$H62 &lt; 'Evidence střelců a nástřel'!$H$7:$H$107)),"")</f>
        <v/>
      </c>
      <c r="L62" s="16" t="str">
        <f>IF($A62&lt;&gt;"",SUMPRODUCT(--($U$7:$U$107=1),--($T$7:$T$107=$T62),   --($C62=$C$7:$C$107), --($D62=$D$7:$D$107),  --($E62=$E$7:$E$107), --($F62=$F$7:$F$107), --($G62=$G$7:$G$107),  --($H62=$H$7:$H$107), --($I62=$I$7:$I$107), --($J62=$J$7:$J$107), --($K62=$K$7:$K$107), --('Evidence střelců a nástřel'!$G62 &lt; 'Evidence střelců a nástřel'!$G$7:$G$107)),"")</f>
        <v/>
      </c>
      <c r="M62" s="16" t="str">
        <f>IF($A62&lt;&gt;"",IF(AND(U62=0,Nastavení!$B$5="NE"), 1+SUMPRODUCT(--($A$7:$A$107&lt;&gt;""),--(T$7:$T$107=$T62), --($B62 &lt; $B$7:$B$107)), SUM($C62:$L62)),"")</f>
        <v/>
      </c>
      <c r="N62" s="16" t="str">
        <f>IF($A62&lt;&gt;"", SUMPRODUCT(--($T$7:$T$107=$T62),--($M$7:$M$107=$M62), --('Evidence střelců a nástřel'!$Q62 &lt; 'Evidence střelců a nástřel'!$Q$7:$Q$107)), "")</f>
        <v/>
      </c>
      <c r="O62" s="16" t="str">
        <f t="shared" si="2"/>
        <v/>
      </c>
      <c r="P62" s="16" t="str">
        <f>IF($A62&lt;&gt;"", IF(ISNA(VLOOKUP($T62,Nastavení!$B$10:$D$22,3,FALSE)),$O62,  $O62 + VLOOKUP('Evidence střelců a nástřel'!$C62,Nastavení!$B$10:$D$22,3,FALSE)), "")</f>
        <v/>
      </c>
      <c r="Q62" s="16" t="str">
        <f>IF($A62 &lt;&gt;"", COUNTIF($P$7:$P62, $P62) -1, "")</f>
        <v/>
      </c>
      <c r="R62" s="16" t="str">
        <f t="shared" si="4"/>
        <v/>
      </c>
      <c r="S62" s="16" t="str">
        <f>IF($A62&lt;&gt;"",  SUMPRODUCT(--('Evidence střelců a nástřel'!$A$7:$A$107&lt;&gt;""),--($T$7:$T$107&lt;&gt;"MZ"),--($T$7:$T$107=$T62),--('Evidence střelců a nástřel'!$S$7:$S$107='Evidence střelců a nástřel'!$S62)),"")</f>
        <v/>
      </c>
      <c r="T62" s="16" t="str">
        <f>IF( $A62&lt;&gt;"",IF(Nastavení!$B$4="NE", 'Evidence střelců a nástřel'!$C62,""),"")</f>
        <v/>
      </c>
      <c r="U62" s="16" t="str">
        <f>IF($A62&lt;&gt;"", IF(OR('Evidence střelců a nástřel'!$P62="",Nastavení!$B$5="ANO"),1,0),"")</f>
        <v/>
      </c>
    </row>
    <row r="63" spans="1:21" x14ac:dyDescent="0.25">
      <c r="A63" s="16" t="str">
        <f>'Evidence střelců a nástřel'!$A63</f>
        <v/>
      </c>
      <c r="B63" s="16" t="str">
        <f>IF($A63&lt;&gt;"", SUM('Evidence střelců a nástřel'!$F63:$O63)  +  IF(Nastavení!$B$5 = "NE", 'Evidence střelců a nástřel'!$P63, 0),"")</f>
        <v/>
      </c>
      <c r="C63" s="16" t="str">
        <f t="shared" si="3"/>
        <v/>
      </c>
      <c r="D63" s="16" t="str">
        <f>IF($A63&lt;&gt;"", SUMPRODUCT(--($U$7:$U$107=1), --($T$7:$T$107=$T63), --($C63=$C$7:$C$107), --('Evidence střelců a nástřel'!$O63 &lt; 'Evidence střelců a nástřel'!$O$7:$O$107)), "")</f>
        <v/>
      </c>
      <c r="E63" s="16" t="str">
        <f>IF($A63&lt;&gt;"",SUMPRODUCT(--($U$7:$U$107=1),--($T$7:$T$107=$T63),  --($C63=$C$7:$C$107), --($D63=$D$7:$D$107),--('Evidence střelců a nástřel'!$N63 &lt; 'Evidence střelců a nástřel'!$N$7:$N$107)),"")</f>
        <v/>
      </c>
      <c r="F63" s="16" t="str">
        <f>IF($A63&lt;&gt;"",SUMPRODUCT(--($U$7:$U$107=1),--($T$7:$T$107=$T63), --($C63=$C$7:$C$107), --($D63=$D$7:$D$107),  --($E63=$E$7:$E$107), --('Evidence střelců a nástřel'!$M63 &lt; 'Evidence střelců a nástřel'!$M$7:$M$107)),"")</f>
        <v/>
      </c>
      <c r="G63" s="16" t="str">
        <f>IF($A63&lt;&gt;"",SUMPRODUCT(--($U$7:$U$107=1),--($T$7:$T$107=$T63), --($C63=$C$7:$C$107), --($D63=$D$7:$D$107),  --($E63=$E$7:$E$107),--($F63=$F$7:$F$107), --('Evidence střelců a nástřel'!$L63 &lt; 'Evidence střelců a nástřel'!$L$7:$L$107)),"")</f>
        <v/>
      </c>
      <c r="H63" s="16" t="str">
        <f>IF($A63&lt;&gt;"",SUMPRODUCT(--($U$7:$U$107=1),--($T$7:$T$107=$T63), --($C63=$C$7:$C$107), --($D63=$D$7:$D$107),  --($E63=$E$7:$E$107), --($F63=$F$7:$F$107), --($G63=$G$7:$G$107), --('Evidence střelců a nástřel'!$K63 &lt; 'Evidence střelců a nástřel'!$K$7:$K$107)),"")</f>
        <v/>
      </c>
      <c r="I63" s="16" t="str">
        <f>IF($A63&lt;&gt;"",SUMPRODUCT(--($U$7:$U$107=1),--($T$7:$T$107=$T63),  --($C63=$C$7:$C$107), --($D63=$D$7:$D$107),  --($E63=$E$7:$E$107), --($F63=$F$7:$F$107), --($G63=$G$7:$G$107),  --($H63=$H$7:$H$107), --('Evidence střelců a nástřel'!$J63 &lt; 'Evidence střelců a nástřel'!$J$7:$J$107)),"")</f>
        <v/>
      </c>
      <c r="J63" s="16" t="str">
        <f>IF($A63&lt;&gt;"",SUMPRODUCT(--($U$7:$U$107=1),--($T$7:$T$107=$T63),   --($C63=$C$7:$C$107), --($D63=$D$7:$D$107),  --($E63=$E$7:$E$107), --($F63=$F$7:$F$107), --($G63=$G$7:$G$107),  --($H63=$H$7:$H$107), --($I63=$I$7:$I$107), --('Evidence střelců a nástřel'!$I63 &lt; 'Evidence střelců a nástřel'!$I$7:$I$107)),"")</f>
        <v/>
      </c>
      <c r="K63" s="16" t="str">
        <f>IF($A63&lt;&gt;"",SUMPRODUCT(--($U$7:$U$107=1),--($T$7:$T$107=$T63),  --($C63=$C$7:$C$107), --($D63=$D$7:$D$107),  --($E63=$E$7:$E$107), --($F63=$F$7:$F$107), --($G63=$G$7:$G$107),  --($H63=$H$7:$H$107), --($I63=$I$7:$I$107), --($J63=$J$7:$J$107), --('Evidence střelců a nástřel'!$H63 &lt; 'Evidence střelců a nástřel'!$H$7:$H$107)),"")</f>
        <v/>
      </c>
      <c r="L63" s="16" t="str">
        <f>IF($A63&lt;&gt;"",SUMPRODUCT(--($U$7:$U$107=1),--($T$7:$T$107=$T63),   --($C63=$C$7:$C$107), --($D63=$D$7:$D$107),  --($E63=$E$7:$E$107), --($F63=$F$7:$F$107), --($G63=$G$7:$G$107),  --($H63=$H$7:$H$107), --($I63=$I$7:$I$107), --($J63=$J$7:$J$107), --($K63=$K$7:$K$107), --('Evidence střelců a nástřel'!$G63 &lt; 'Evidence střelců a nástřel'!$G$7:$G$107)),"")</f>
        <v/>
      </c>
      <c r="M63" s="16" t="str">
        <f>IF($A63&lt;&gt;"",IF(AND(U63=0,Nastavení!$B$5="NE"), 1+SUMPRODUCT(--($A$7:$A$107&lt;&gt;""),--(T$7:$T$107=$T63), --($B63 &lt; $B$7:$B$107)), SUM($C63:$L63)),"")</f>
        <v/>
      </c>
      <c r="N63" s="16" t="str">
        <f>IF($A63&lt;&gt;"", SUMPRODUCT(--($T$7:$T$107=$T63),--($M$7:$M$107=$M63), --('Evidence střelců a nástřel'!$Q63 &lt; 'Evidence střelců a nástřel'!$Q$7:$Q$107)), "")</f>
        <v/>
      </c>
      <c r="O63" s="16" t="str">
        <f t="shared" si="2"/>
        <v/>
      </c>
      <c r="P63" s="16" t="str">
        <f>IF($A63&lt;&gt;"", IF(ISNA(VLOOKUP($T63,Nastavení!$B$10:$D$22,3,FALSE)),$O63,  $O63 + VLOOKUP('Evidence střelců a nástřel'!$C63,Nastavení!$B$10:$D$22,3,FALSE)), "")</f>
        <v/>
      </c>
      <c r="Q63" s="16" t="str">
        <f>IF($A63 &lt;&gt;"", COUNTIF($P$7:$P63, $P63) -1, "")</f>
        <v/>
      </c>
      <c r="R63" s="16" t="str">
        <f t="shared" si="4"/>
        <v/>
      </c>
      <c r="S63" s="16" t="str">
        <f>IF($A63&lt;&gt;"",  SUMPRODUCT(--('Evidence střelců a nástřel'!$A$7:$A$107&lt;&gt;""),--($T$7:$T$107&lt;&gt;"MZ"),--($T$7:$T$107=$T63),--('Evidence střelců a nástřel'!$S$7:$S$107='Evidence střelců a nástřel'!$S63)),"")</f>
        <v/>
      </c>
      <c r="T63" s="16" t="str">
        <f>IF( $A63&lt;&gt;"",IF(Nastavení!$B$4="NE", 'Evidence střelců a nástřel'!$C63,""),"")</f>
        <v/>
      </c>
      <c r="U63" s="16" t="str">
        <f>IF($A63&lt;&gt;"", IF(OR('Evidence střelců a nástřel'!$P63="",Nastavení!$B$5="ANO"),1,0),"")</f>
        <v/>
      </c>
    </row>
    <row r="64" spans="1:21" x14ac:dyDescent="0.25">
      <c r="A64" s="16" t="str">
        <f>'Evidence střelců a nástřel'!$A64</f>
        <v/>
      </c>
      <c r="B64" s="16" t="str">
        <f>IF($A64&lt;&gt;"", SUM('Evidence střelců a nástřel'!$F64:$O64)  +  IF(Nastavení!$B$5 = "NE", 'Evidence střelců a nástřel'!$P64, 0),"")</f>
        <v/>
      </c>
      <c r="C64" s="16" t="str">
        <f t="shared" si="3"/>
        <v/>
      </c>
      <c r="D64" s="16" t="str">
        <f>IF($A64&lt;&gt;"", SUMPRODUCT(--($U$7:$U$107=1), --($T$7:$T$107=$T64), --($C64=$C$7:$C$107), --('Evidence střelců a nástřel'!$O64 &lt; 'Evidence střelců a nástřel'!$O$7:$O$107)), "")</f>
        <v/>
      </c>
      <c r="E64" s="16" t="str">
        <f>IF($A64&lt;&gt;"",SUMPRODUCT(--($U$7:$U$107=1),--($T$7:$T$107=$T64),  --($C64=$C$7:$C$107), --($D64=$D$7:$D$107),--('Evidence střelců a nástřel'!$N64 &lt; 'Evidence střelců a nástřel'!$N$7:$N$107)),"")</f>
        <v/>
      </c>
      <c r="F64" s="16" t="str">
        <f>IF($A64&lt;&gt;"",SUMPRODUCT(--($U$7:$U$107=1),--($T$7:$T$107=$T64), --($C64=$C$7:$C$107), --($D64=$D$7:$D$107),  --($E64=$E$7:$E$107), --('Evidence střelců a nástřel'!$M64 &lt; 'Evidence střelců a nástřel'!$M$7:$M$107)),"")</f>
        <v/>
      </c>
      <c r="G64" s="16" t="str">
        <f>IF($A64&lt;&gt;"",SUMPRODUCT(--($U$7:$U$107=1),--($T$7:$T$107=$T64), --($C64=$C$7:$C$107), --($D64=$D$7:$D$107),  --($E64=$E$7:$E$107),--($F64=$F$7:$F$107), --('Evidence střelců a nástřel'!$L64 &lt; 'Evidence střelců a nástřel'!$L$7:$L$107)),"")</f>
        <v/>
      </c>
      <c r="H64" s="16" t="str">
        <f>IF($A64&lt;&gt;"",SUMPRODUCT(--($U$7:$U$107=1),--($T$7:$T$107=$T64), --($C64=$C$7:$C$107), --($D64=$D$7:$D$107),  --($E64=$E$7:$E$107), --($F64=$F$7:$F$107), --($G64=$G$7:$G$107), --('Evidence střelců a nástřel'!$K64 &lt; 'Evidence střelců a nástřel'!$K$7:$K$107)),"")</f>
        <v/>
      </c>
      <c r="I64" s="16" t="str">
        <f>IF($A64&lt;&gt;"",SUMPRODUCT(--($U$7:$U$107=1),--($T$7:$T$107=$T64),  --($C64=$C$7:$C$107), --($D64=$D$7:$D$107),  --($E64=$E$7:$E$107), --($F64=$F$7:$F$107), --($G64=$G$7:$G$107),  --($H64=$H$7:$H$107), --('Evidence střelců a nástřel'!$J64 &lt; 'Evidence střelců a nástřel'!$J$7:$J$107)),"")</f>
        <v/>
      </c>
      <c r="J64" s="16" t="str">
        <f>IF($A64&lt;&gt;"",SUMPRODUCT(--($U$7:$U$107=1),--($T$7:$T$107=$T64),   --($C64=$C$7:$C$107), --($D64=$D$7:$D$107),  --($E64=$E$7:$E$107), --($F64=$F$7:$F$107), --($G64=$G$7:$G$107),  --($H64=$H$7:$H$107), --($I64=$I$7:$I$107), --('Evidence střelců a nástřel'!$I64 &lt; 'Evidence střelců a nástřel'!$I$7:$I$107)),"")</f>
        <v/>
      </c>
      <c r="K64" s="16" t="str">
        <f>IF($A64&lt;&gt;"",SUMPRODUCT(--($U$7:$U$107=1),--($T$7:$T$107=$T64),  --($C64=$C$7:$C$107), --($D64=$D$7:$D$107),  --($E64=$E$7:$E$107), --($F64=$F$7:$F$107), --($G64=$G$7:$G$107),  --($H64=$H$7:$H$107), --($I64=$I$7:$I$107), --($J64=$J$7:$J$107), --('Evidence střelců a nástřel'!$H64 &lt; 'Evidence střelců a nástřel'!$H$7:$H$107)),"")</f>
        <v/>
      </c>
      <c r="L64" s="16" t="str">
        <f>IF($A64&lt;&gt;"",SUMPRODUCT(--($U$7:$U$107=1),--($T$7:$T$107=$T64),   --($C64=$C$7:$C$107), --($D64=$D$7:$D$107),  --($E64=$E$7:$E$107), --($F64=$F$7:$F$107), --($G64=$G$7:$G$107),  --($H64=$H$7:$H$107), --($I64=$I$7:$I$107), --($J64=$J$7:$J$107), --($K64=$K$7:$K$107), --('Evidence střelců a nástřel'!$G64 &lt; 'Evidence střelců a nástřel'!$G$7:$G$107)),"")</f>
        <v/>
      </c>
      <c r="M64" s="16" t="str">
        <f>IF($A64&lt;&gt;"",IF(AND(U64=0,Nastavení!$B$5="NE"), 1+SUMPRODUCT(--($A$7:$A$107&lt;&gt;""),--(T$7:$T$107=$T64), --($B64 &lt; $B$7:$B$107)), SUM($C64:$L64)),"")</f>
        <v/>
      </c>
      <c r="N64" s="16" t="str">
        <f>IF($A64&lt;&gt;"", SUMPRODUCT(--($T$7:$T$107=$T64),--($M$7:$M$107=$M64), --('Evidence střelců a nástřel'!$Q64 &lt; 'Evidence střelců a nástřel'!$Q$7:$Q$107)), "")</f>
        <v/>
      </c>
      <c r="O64" s="16" t="str">
        <f t="shared" si="2"/>
        <v/>
      </c>
      <c r="P64" s="16" t="str">
        <f>IF($A64&lt;&gt;"", IF(ISNA(VLOOKUP($T64,Nastavení!$B$10:$D$22,3,FALSE)),$O64,  $O64 + VLOOKUP('Evidence střelců a nástřel'!$C64,Nastavení!$B$10:$D$22,3,FALSE)), "")</f>
        <v/>
      </c>
      <c r="Q64" s="16" t="str">
        <f>IF($A64 &lt;&gt;"", COUNTIF($P$7:$P64, $P64) -1, "")</f>
        <v/>
      </c>
      <c r="R64" s="16" t="str">
        <f t="shared" si="4"/>
        <v/>
      </c>
      <c r="S64" s="16" t="str">
        <f>IF($A64&lt;&gt;"",  SUMPRODUCT(--('Evidence střelců a nástřel'!$A$7:$A$107&lt;&gt;""),--($T$7:$T$107&lt;&gt;"MZ"),--($T$7:$T$107=$T64),--('Evidence střelců a nástřel'!$S$7:$S$107='Evidence střelců a nástřel'!$S64)),"")</f>
        <v/>
      </c>
      <c r="T64" s="16" t="str">
        <f>IF( $A64&lt;&gt;"",IF(Nastavení!$B$4="NE", 'Evidence střelců a nástřel'!$C64,""),"")</f>
        <v/>
      </c>
      <c r="U64" s="16" t="str">
        <f>IF($A64&lt;&gt;"", IF(OR('Evidence střelců a nástřel'!$P64="",Nastavení!$B$5="ANO"),1,0),"")</f>
        <v/>
      </c>
    </row>
    <row r="65" spans="1:21" x14ac:dyDescent="0.25">
      <c r="A65" s="16" t="str">
        <f>'Evidence střelců a nástřel'!$A65</f>
        <v/>
      </c>
      <c r="B65" s="16" t="str">
        <f>IF($A65&lt;&gt;"", SUM('Evidence střelců a nástřel'!$F65:$O65)  +  IF(Nastavení!$B$5 = "NE", 'Evidence střelců a nástřel'!$P65, 0),"")</f>
        <v/>
      </c>
      <c r="C65" s="16" t="str">
        <f t="shared" si="3"/>
        <v/>
      </c>
      <c r="D65" s="16" t="str">
        <f>IF($A65&lt;&gt;"", SUMPRODUCT(--($U$7:$U$107=1), --($T$7:$T$107=$T65), --($C65=$C$7:$C$107), --('Evidence střelců a nástřel'!$O65 &lt; 'Evidence střelců a nástřel'!$O$7:$O$107)), "")</f>
        <v/>
      </c>
      <c r="E65" s="16" t="str">
        <f>IF($A65&lt;&gt;"",SUMPRODUCT(--($U$7:$U$107=1),--($T$7:$T$107=$T65),  --($C65=$C$7:$C$107), --($D65=$D$7:$D$107),--('Evidence střelců a nástřel'!$N65 &lt; 'Evidence střelců a nástřel'!$N$7:$N$107)),"")</f>
        <v/>
      </c>
      <c r="F65" s="16" t="str">
        <f>IF($A65&lt;&gt;"",SUMPRODUCT(--($U$7:$U$107=1),--($T$7:$T$107=$T65), --($C65=$C$7:$C$107), --($D65=$D$7:$D$107),  --($E65=$E$7:$E$107), --('Evidence střelců a nástřel'!$M65 &lt; 'Evidence střelců a nástřel'!$M$7:$M$107)),"")</f>
        <v/>
      </c>
      <c r="G65" s="16" t="str">
        <f>IF($A65&lt;&gt;"",SUMPRODUCT(--($U$7:$U$107=1),--($T$7:$T$107=$T65), --($C65=$C$7:$C$107), --($D65=$D$7:$D$107),  --($E65=$E$7:$E$107),--($F65=$F$7:$F$107), --('Evidence střelců a nástřel'!$L65 &lt; 'Evidence střelců a nástřel'!$L$7:$L$107)),"")</f>
        <v/>
      </c>
      <c r="H65" s="16" t="str">
        <f>IF($A65&lt;&gt;"",SUMPRODUCT(--($U$7:$U$107=1),--($T$7:$T$107=$T65), --($C65=$C$7:$C$107), --($D65=$D$7:$D$107),  --($E65=$E$7:$E$107), --($F65=$F$7:$F$107), --($G65=$G$7:$G$107), --('Evidence střelců a nástřel'!$K65 &lt; 'Evidence střelců a nástřel'!$K$7:$K$107)),"")</f>
        <v/>
      </c>
      <c r="I65" s="16" t="str">
        <f>IF($A65&lt;&gt;"",SUMPRODUCT(--($U$7:$U$107=1),--($T$7:$T$107=$T65),  --($C65=$C$7:$C$107), --($D65=$D$7:$D$107),  --($E65=$E$7:$E$107), --($F65=$F$7:$F$107), --($G65=$G$7:$G$107),  --($H65=$H$7:$H$107), --('Evidence střelců a nástřel'!$J65 &lt; 'Evidence střelců a nástřel'!$J$7:$J$107)),"")</f>
        <v/>
      </c>
      <c r="J65" s="16" t="str">
        <f>IF($A65&lt;&gt;"",SUMPRODUCT(--($U$7:$U$107=1),--($T$7:$T$107=$T65),   --($C65=$C$7:$C$107), --($D65=$D$7:$D$107),  --($E65=$E$7:$E$107), --($F65=$F$7:$F$107), --($G65=$G$7:$G$107),  --($H65=$H$7:$H$107), --($I65=$I$7:$I$107), --('Evidence střelců a nástřel'!$I65 &lt; 'Evidence střelců a nástřel'!$I$7:$I$107)),"")</f>
        <v/>
      </c>
      <c r="K65" s="16" t="str">
        <f>IF($A65&lt;&gt;"",SUMPRODUCT(--($U$7:$U$107=1),--($T$7:$T$107=$T65),  --($C65=$C$7:$C$107), --($D65=$D$7:$D$107),  --($E65=$E$7:$E$107), --($F65=$F$7:$F$107), --($G65=$G$7:$G$107),  --($H65=$H$7:$H$107), --($I65=$I$7:$I$107), --($J65=$J$7:$J$107), --('Evidence střelců a nástřel'!$H65 &lt; 'Evidence střelců a nástřel'!$H$7:$H$107)),"")</f>
        <v/>
      </c>
      <c r="L65" s="16" t="str">
        <f>IF($A65&lt;&gt;"",SUMPRODUCT(--($U$7:$U$107=1),--($T$7:$T$107=$T65),   --($C65=$C$7:$C$107), --($D65=$D$7:$D$107),  --($E65=$E$7:$E$107), --($F65=$F$7:$F$107), --($G65=$G$7:$G$107),  --($H65=$H$7:$H$107), --($I65=$I$7:$I$107), --($J65=$J$7:$J$107), --($K65=$K$7:$K$107), --('Evidence střelců a nástřel'!$G65 &lt; 'Evidence střelců a nástřel'!$G$7:$G$107)),"")</f>
        <v/>
      </c>
      <c r="M65" s="16" t="str">
        <f>IF($A65&lt;&gt;"",IF(AND(U65=0,Nastavení!$B$5="NE"), 1+SUMPRODUCT(--($A$7:$A$107&lt;&gt;""),--(T$7:$T$107=$T65), --($B65 &lt; $B$7:$B$107)), SUM($C65:$L65)),"")</f>
        <v/>
      </c>
      <c r="N65" s="16" t="str">
        <f>IF($A65&lt;&gt;"", SUMPRODUCT(--($T$7:$T$107=$T65),--($M$7:$M$107=$M65), --('Evidence střelců a nástřel'!$Q65 &lt; 'Evidence střelců a nástřel'!$Q$7:$Q$107)), "")</f>
        <v/>
      </c>
      <c r="O65" s="16" t="str">
        <f t="shared" si="2"/>
        <v/>
      </c>
      <c r="P65" s="16" t="str">
        <f>IF($A65&lt;&gt;"", IF(ISNA(VLOOKUP($T65,Nastavení!$B$10:$D$22,3,FALSE)),$O65,  $O65 + VLOOKUP('Evidence střelců a nástřel'!$C65,Nastavení!$B$10:$D$22,3,FALSE)), "")</f>
        <v/>
      </c>
      <c r="Q65" s="16" t="str">
        <f>IF($A65 &lt;&gt;"", COUNTIF($P$7:$P65, $P65) -1, "")</f>
        <v/>
      </c>
      <c r="R65" s="16" t="str">
        <f t="shared" si="4"/>
        <v/>
      </c>
      <c r="S65" s="16" t="str">
        <f>IF($A65&lt;&gt;"",  SUMPRODUCT(--('Evidence střelců a nástřel'!$A$7:$A$107&lt;&gt;""),--($T$7:$T$107&lt;&gt;"MZ"),--($T$7:$T$107=$T65),--('Evidence střelců a nástřel'!$S$7:$S$107='Evidence střelců a nástřel'!$S65)),"")</f>
        <v/>
      </c>
      <c r="T65" s="16" t="str">
        <f>IF( $A65&lt;&gt;"",IF(Nastavení!$B$4="NE", 'Evidence střelců a nástřel'!$C65,""),"")</f>
        <v/>
      </c>
      <c r="U65" s="16" t="str">
        <f>IF($A65&lt;&gt;"", IF(OR('Evidence střelců a nástřel'!$P65="",Nastavení!$B$5="ANO"),1,0),"")</f>
        <v/>
      </c>
    </row>
    <row r="66" spans="1:21" x14ac:dyDescent="0.25">
      <c r="A66" s="16" t="str">
        <f>'Evidence střelců a nástřel'!$A66</f>
        <v/>
      </c>
      <c r="B66" s="16" t="str">
        <f>IF($A66&lt;&gt;"", SUM('Evidence střelců a nástřel'!$F66:$O66)  +  IF(Nastavení!$B$5 = "NE", 'Evidence střelců a nástřel'!$P66, 0),"")</f>
        <v/>
      </c>
      <c r="C66" s="16" t="str">
        <f t="shared" si="3"/>
        <v/>
      </c>
      <c r="D66" s="16" t="str">
        <f>IF($A66&lt;&gt;"", SUMPRODUCT(--($U$7:$U$107=1), --($T$7:$T$107=$T66), --($C66=$C$7:$C$107), --('Evidence střelců a nástřel'!$O66 &lt; 'Evidence střelců a nástřel'!$O$7:$O$107)), "")</f>
        <v/>
      </c>
      <c r="E66" s="16" t="str">
        <f>IF($A66&lt;&gt;"",SUMPRODUCT(--($U$7:$U$107=1),--($T$7:$T$107=$T66),  --($C66=$C$7:$C$107), --($D66=$D$7:$D$107),--('Evidence střelců a nástřel'!$N66 &lt; 'Evidence střelců a nástřel'!$N$7:$N$107)),"")</f>
        <v/>
      </c>
      <c r="F66" s="16" t="str">
        <f>IF($A66&lt;&gt;"",SUMPRODUCT(--($U$7:$U$107=1),--($T$7:$T$107=$T66), --($C66=$C$7:$C$107), --($D66=$D$7:$D$107),  --($E66=$E$7:$E$107), --('Evidence střelců a nástřel'!$M66 &lt; 'Evidence střelců a nástřel'!$M$7:$M$107)),"")</f>
        <v/>
      </c>
      <c r="G66" s="16" t="str">
        <f>IF($A66&lt;&gt;"",SUMPRODUCT(--($U$7:$U$107=1),--($T$7:$T$107=$T66), --($C66=$C$7:$C$107), --($D66=$D$7:$D$107),  --($E66=$E$7:$E$107),--($F66=$F$7:$F$107), --('Evidence střelců a nástřel'!$L66 &lt; 'Evidence střelců a nástřel'!$L$7:$L$107)),"")</f>
        <v/>
      </c>
      <c r="H66" s="16" t="str">
        <f>IF($A66&lt;&gt;"",SUMPRODUCT(--($U$7:$U$107=1),--($T$7:$T$107=$T66), --($C66=$C$7:$C$107), --($D66=$D$7:$D$107),  --($E66=$E$7:$E$107), --($F66=$F$7:$F$107), --($G66=$G$7:$G$107), --('Evidence střelců a nástřel'!$K66 &lt; 'Evidence střelců a nástřel'!$K$7:$K$107)),"")</f>
        <v/>
      </c>
      <c r="I66" s="16" t="str">
        <f>IF($A66&lt;&gt;"",SUMPRODUCT(--($U$7:$U$107=1),--($T$7:$T$107=$T66),  --($C66=$C$7:$C$107), --($D66=$D$7:$D$107),  --($E66=$E$7:$E$107), --($F66=$F$7:$F$107), --($G66=$G$7:$G$107),  --($H66=$H$7:$H$107), --('Evidence střelců a nástřel'!$J66 &lt; 'Evidence střelců a nástřel'!$J$7:$J$107)),"")</f>
        <v/>
      </c>
      <c r="J66" s="16" t="str">
        <f>IF($A66&lt;&gt;"",SUMPRODUCT(--($U$7:$U$107=1),--($T$7:$T$107=$T66),   --($C66=$C$7:$C$107), --($D66=$D$7:$D$107),  --($E66=$E$7:$E$107), --($F66=$F$7:$F$107), --($G66=$G$7:$G$107),  --($H66=$H$7:$H$107), --($I66=$I$7:$I$107), --('Evidence střelců a nástřel'!$I66 &lt; 'Evidence střelců a nástřel'!$I$7:$I$107)),"")</f>
        <v/>
      </c>
      <c r="K66" s="16" t="str">
        <f>IF($A66&lt;&gt;"",SUMPRODUCT(--($U$7:$U$107=1),--($T$7:$T$107=$T66),  --($C66=$C$7:$C$107), --($D66=$D$7:$D$107),  --($E66=$E$7:$E$107), --($F66=$F$7:$F$107), --($G66=$G$7:$G$107),  --($H66=$H$7:$H$107), --($I66=$I$7:$I$107), --($J66=$J$7:$J$107), --('Evidence střelců a nástřel'!$H66 &lt; 'Evidence střelců a nástřel'!$H$7:$H$107)),"")</f>
        <v/>
      </c>
      <c r="L66" s="16" t="str">
        <f>IF($A66&lt;&gt;"",SUMPRODUCT(--($U$7:$U$107=1),--($T$7:$T$107=$T66),   --($C66=$C$7:$C$107), --($D66=$D$7:$D$107),  --($E66=$E$7:$E$107), --($F66=$F$7:$F$107), --($G66=$G$7:$G$107),  --($H66=$H$7:$H$107), --($I66=$I$7:$I$107), --($J66=$J$7:$J$107), --($K66=$K$7:$K$107), --('Evidence střelců a nástřel'!$G66 &lt; 'Evidence střelců a nástřel'!$G$7:$G$107)),"")</f>
        <v/>
      </c>
      <c r="M66" s="16" t="str">
        <f>IF($A66&lt;&gt;"",IF(AND(U66=0,Nastavení!$B$5="NE"), 1+SUMPRODUCT(--($A$7:$A$107&lt;&gt;""),--(T$7:$T$107=$T66), --($B66 &lt; $B$7:$B$107)), SUM($C66:$L66)),"")</f>
        <v/>
      </c>
      <c r="N66" s="16" t="str">
        <f>IF($A66&lt;&gt;"", SUMPRODUCT(--($T$7:$T$107=$T66),--($M$7:$M$107=$M66), --('Evidence střelců a nástřel'!$Q66 &lt; 'Evidence střelců a nástřel'!$Q$7:$Q$107)), "")</f>
        <v/>
      </c>
      <c r="O66" s="16" t="str">
        <f t="shared" si="2"/>
        <v/>
      </c>
      <c r="P66" s="16" t="str">
        <f>IF($A66&lt;&gt;"", IF(ISNA(VLOOKUP($T66,Nastavení!$B$10:$D$22,3,FALSE)),$O66,  $O66 + VLOOKUP('Evidence střelců a nástřel'!$C66,Nastavení!$B$10:$D$22,3,FALSE)), "")</f>
        <v/>
      </c>
      <c r="Q66" s="16" t="str">
        <f>IF($A66 &lt;&gt;"", COUNTIF($P$7:$P66, $P66) -1, "")</f>
        <v/>
      </c>
      <c r="R66" s="16" t="str">
        <f t="shared" si="4"/>
        <v/>
      </c>
      <c r="S66" s="16" t="str">
        <f>IF($A66&lt;&gt;"",  SUMPRODUCT(--('Evidence střelců a nástřel'!$A$7:$A$107&lt;&gt;""),--($T$7:$T$107&lt;&gt;"MZ"),--($T$7:$T$107=$T66),--('Evidence střelců a nástřel'!$S$7:$S$107='Evidence střelců a nástřel'!$S66)),"")</f>
        <v/>
      </c>
      <c r="T66" s="16" t="str">
        <f>IF( $A66&lt;&gt;"",IF(Nastavení!$B$4="NE", 'Evidence střelců a nástřel'!$C66,""),"")</f>
        <v/>
      </c>
      <c r="U66" s="16" t="str">
        <f>IF($A66&lt;&gt;"", IF(OR('Evidence střelců a nástřel'!$P66="",Nastavení!$B$5="ANO"),1,0),"")</f>
        <v/>
      </c>
    </row>
    <row r="67" spans="1:21" x14ac:dyDescent="0.25">
      <c r="A67" s="16" t="str">
        <f>'Evidence střelců a nástřel'!$A67</f>
        <v/>
      </c>
      <c r="B67" s="16" t="str">
        <f>IF($A67&lt;&gt;"", SUM('Evidence střelců a nástřel'!$F67:$O67)  +  IF(Nastavení!$B$5 = "NE", 'Evidence střelců a nástřel'!$P67, 0),"")</f>
        <v/>
      </c>
      <c r="C67" s="16" t="str">
        <f t="shared" si="3"/>
        <v/>
      </c>
      <c r="D67" s="16" t="str">
        <f>IF($A67&lt;&gt;"", SUMPRODUCT(--($U$7:$U$107=1), --($T$7:$T$107=$T67), --($C67=$C$7:$C$107), --('Evidence střelců a nástřel'!$O67 &lt; 'Evidence střelců a nástřel'!$O$7:$O$107)), "")</f>
        <v/>
      </c>
      <c r="E67" s="16" t="str">
        <f>IF($A67&lt;&gt;"",SUMPRODUCT(--($U$7:$U$107=1),--($T$7:$T$107=$T67),  --($C67=$C$7:$C$107), --($D67=$D$7:$D$107),--('Evidence střelců a nástřel'!$N67 &lt; 'Evidence střelců a nástřel'!$N$7:$N$107)),"")</f>
        <v/>
      </c>
      <c r="F67" s="16" t="str">
        <f>IF($A67&lt;&gt;"",SUMPRODUCT(--($U$7:$U$107=1),--($T$7:$T$107=$T67), --($C67=$C$7:$C$107), --($D67=$D$7:$D$107),  --($E67=$E$7:$E$107), --('Evidence střelců a nástřel'!$M67 &lt; 'Evidence střelců a nástřel'!$M$7:$M$107)),"")</f>
        <v/>
      </c>
      <c r="G67" s="16" t="str">
        <f>IF($A67&lt;&gt;"",SUMPRODUCT(--($U$7:$U$107=1),--($T$7:$T$107=$T67), --($C67=$C$7:$C$107), --($D67=$D$7:$D$107),  --($E67=$E$7:$E$107),--($F67=$F$7:$F$107), --('Evidence střelců a nástřel'!$L67 &lt; 'Evidence střelců a nástřel'!$L$7:$L$107)),"")</f>
        <v/>
      </c>
      <c r="H67" s="16" t="str">
        <f>IF($A67&lt;&gt;"",SUMPRODUCT(--($U$7:$U$107=1),--($T$7:$T$107=$T67), --($C67=$C$7:$C$107), --($D67=$D$7:$D$107),  --($E67=$E$7:$E$107), --($F67=$F$7:$F$107), --($G67=$G$7:$G$107), --('Evidence střelců a nástřel'!$K67 &lt; 'Evidence střelců a nástřel'!$K$7:$K$107)),"")</f>
        <v/>
      </c>
      <c r="I67" s="16" t="str">
        <f>IF($A67&lt;&gt;"",SUMPRODUCT(--($U$7:$U$107=1),--($T$7:$T$107=$T67),  --($C67=$C$7:$C$107), --($D67=$D$7:$D$107),  --($E67=$E$7:$E$107), --($F67=$F$7:$F$107), --($G67=$G$7:$G$107),  --($H67=$H$7:$H$107), --('Evidence střelců a nástřel'!$J67 &lt; 'Evidence střelců a nástřel'!$J$7:$J$107)),"")</f>
        <v/>
      </c>
      <c r="J67" s="16" t="str">
        <f>IF($A67&lt;&gt;"",SUMPRODUCT(--($U$7:$U$107=1),--($T$7:$T$107=$T67),   --($C67=$C$7:$C$107), --($D67=$D$7:$D$107),  --($E67=$E$7:$E$107), --($F67=$F$7:$F$107), --($G67=$G$7:$G$107),  --($H67=$H$7:$H$107), --($I67=$I$7:$I$107), --('Evidence střelců a nástřel'!$I67 &lt; 'Evidence střelců a nástřel'!$I$7:$I$107)),"")</f>
        <v/>
      </c>
      <c r="K67" s="16" t="str">
        <f>IF($A67&lt;&gt;"",SUMPRODUCT(--($U$7:$U$107=1),--($T$7:$T$107=$T67),  --($C67=$C$7:$C$107), --($D67=$D$7:$D$107),  --($E67=$E$7:$E$107), --($F67=$F$7:$F$107), --($G67=$G$7:$G$107),  --($H67=$H$7:$H$107), --($I67=$I$7:$I$107), --($J67=$J$7:$J$107), --('Evidence střelců a nástřel'!$H67 &lt; 'Evidence střelců a nástřel'!$H$7:$H$107)),"")</f>
        <v/>
      </c>
      <c r="L67" s="16" t="str">
        <f>IF($A67&lt;&gt;"",SUMPRODUCT(--($U$7:$U$107=1),--($T$7:$T$107=$T67),   --($C67=$C$7:$C$107), --($D67=$D$7:$D$107),  --($E67=$E$7:$E$107), --($F67=$F$7:$F$107), --($G67=$G$7:$G$107),  --($H67=$H$7:$H$107), --($I67=$I$7:$I$107), --($J67=$J$7:$J$107), --($K67=$K$7:$K$107), --('Evidence střelců a nástřel'!$G67 &lt; 'Evidence střelců a nástřel'!$G$7:$G$107)),"")</f>
        <v/>
      </c>
      <c r="M67" s="16" t="str">
        <f>IF($A67&lt;&gt;"",IF(AND(U67=0,Nastavení!$B$5="NE"), 1+SUMPRODUCT(--($A$7:$A$107&lt;&gt;""),--(T$7:$T$107=$T67), --($B67 &lt; $B$7:$B$107)), SUM($C67:$L67)),"")</f>
        <v/>
      </c>
      <c r="N67" s="16" t="str">
        <f>IF($A67&lt;&gt;"", SUMPRODUCT(--($T$7:$T$107=$T67),--($M$7:$M$107=$M67), --('Evidence střelců a nástřel'!$Q67 &lt; 'Evidence střelců a nástřel'!$Q$7:$Q$107)), "")</f>
        <v/>
      </c>
      <c r="O67" s="16" t="str">
        <f t="shared" si="2"/>
        <v/>
      </c>
      <c r="P67" s="16" t="str">
        <f>IF($A67&lt;&gt;"", IF(ISNA(VLOOKUP($T67,Nastavení!$B$10:$D$22,3,FALSE)),$O67,  $O67 + VLOOKUP('Evidence střelců a nástřel'!$C67,Nastavení!$B$10:$D$22,3,FALSE)), "")</f>
        <v/>
      </c>
      <c r="Q67" s="16" t="str">
        <f>IF($A67 &lt;&gt;"", COUNTIF($P$7:$P67, $P67) -1, "")</f>
        <v/>
      </c>
      <c r="R67" s="16" t="str">
        <f t="shared" si="4"/>
        <v/>
      </c>
      <c r="S67" s="16" t="str">
        <f>IF($A67&lt;&gt;"",  SUMPRODUCT(--('Evidence střelců a nástřel'!$A$7:$A$107&lt;&gt;""),--($T$7:$T$107&lt;&gt;"MZ"),--($T$7:$T$107=$T67),--('Evidence střelců a nástřel'!$S$7:$S$107='Evidence střelců a nástřel'!$S67)),"")</f>
        <v/>
      </c>
      <c r="T67" s="16" t="str">
        <f>IF( $A67&lt;&gt;"",IF(Nastavení!$B$4="NE", 'Evidence střelců a nástřel'!$C67,""),"")</f>
        <v/>
      </c>
      <c r="U67" s="16" t="str">
        <f>IF($A67&lt;&gt;"", IF(OR('Evidence střelců a nástřel'!$P67="",Nastavení!$B$5="ANO"),1,0),"")</f>
        <v/>
      </c>
    </row>
    <row r="68" spans="1:21" x14ac:dyDescent="0.25">
      <c r="A68" s="16" t="str">
        <f>'Evidence střelců a nástřel'!$A68</f>
        <v/>
      </c>
      <c r="B68" s="16" t="str">
        <f>IF($A68&lt;&gt;"", SUM('Evidence střelců a nástřel'!$F68:$O68)  +  IF(Nastavení!$B$5 = "NE", 'Evidence střelců a nástřel'!$P68, 0),"")</f>
        <v/>
      </c>
      <c r="C68" s="16" t="str">
        <f t="shared" si="3"/>
        <v/>
      </c>
      <c r="D68" s="16" t="str">
        <f>IF($A68&lt;&gt;"", SUMPRODUCT(--($U$7:$U$107=1), --($T$7:$T$107=$T68), --($C68=$C$7:$C$107), --('Evidence střelců a nástřel'!$O68 &lt; 'Evidence střelců a nástřel'!$O$7:$O$107)), "")</f>
        <v/>
      </c>
      <c r="E68" s="16" t="str">
        <f>IF($A68&lt;&gt;"",SUMPRODUCT(--($U$7:$U$107=1),--($T$7:$T$107=$T68),  --($C68=$C$7:$C$107), --($D68=$D$7:$D$107),--('Evidence střelců a nástřel'!$N68 &lt; 'Evidence střelců a nástřel'!$N$7:$N$107)),"")</f>
        <v/>
      </c>
      <c r="F68" s="16" t="str">
        <f>IF($A68&lt;&gt;"",SUMPRODUCT(--($U$7:$U$107=1),--($T$7:$T$107=$T68), --($C68=$C$7:$C$107), --($D68=$D$7:$D$107),  --($E68=$E$7:$E$107), --('Evidence střelců a nástřel'!$M68 &lt; 'Evidence střelců a nástřel'!$M$7:$M$107)),"")</f>
        <v/>
      </c>
      <c r="G68" s="16" t="str">
        <f>IF($A68&lt;&gt;"",SUMPRODUCT(--($U$7:$U$107=1),--($T$7:$T$107=$T68), --($C68=$C$7:$C$107), --($D68=$D$7:$D$107),  --($E68=$E$7:$E$107),--($F68=$F$7:$F$107), --('Evidence střelců a nástřel'!$L68 &lt; 'Evidence střelců a nástřel'!$L$7:$L$107)),"")</f>
        <v/>
      </c>
      <c r="H68" s="16" t="str">
        <f>IF($A68&lt;&gt;"",SUMPRODUCT(--($U$7:$U$107=1),--($T$7:$T$107=$T68), --($C68=$C$7:$C$107), --($D68=$D$7:$D$107),  --($E68=$E$7:$E$107), --($F68=$F$7:$F$107), --($G68=$G$7:$G$107), --('Evidence střelců a nástřel'!$K68 &lt; 'Evidence střelců a nástřel'!$K$7:$K$107)),"")</f>
        <v/>
      </c>
      <c r="I68" s="16" t="str">
        <f>IF($A68&lt;&gt;"",SUMPRODUCT(--($U$7:$U$107=1),--($T$7:$T$107=$T68),  --($C68=$C$7:$C$107), --($D68=$D$7:$D$107),  --($E68=$E$7:$E$107), --($F68=$F$7:$F$107), --($G68=$G$7:$G$107),  --($H68=$H$7:$H$107), --('Evidence střelců a nástřel'!$J68 &lt; 'Evidence střelců a nástřel'!$J$7:$J$107)),"")</f>
        <v/>
      </c>
      <c r="J68" s="16" t="str">
        <f>IF($A68&lt;&gt;"",SUMPRODUCT(--($U$7:$U$107=1),--($T$7:$T$107=$T68),   --($C68=$C$7:$C$107), --($D68=$D$7:$D$107),  --($E68=$E$7:$E$107), --($F68=$F$7:$F$107), --($G68=$G$7:$G$107),  --($H68=$H$7:$H$107), --($I68=$I$7:$I$107), --('Evidence střelců a nástřel'!$I68 &lt; 'Evidence střelců a nástřel'!$I$7:$I$107)),"")</f>
        <v/>
      </c>
      <c r="K68" s="16" t="str">
        <f>IF($A68&lt;&gt;"",SUMPRODUCT(--($U$7:$U$107=1),--($T$7:$T$107=$T68),  --($C68=$C$7:$C$107), --($D68=$D$7:$D$107),  --($E68=$E$7:$E$107), --($F68=$F$7:$F$107), --($G68=$G$7:$G$107),  --($H68=$H$7:$H$107), --($I68=$I$7:$I$107), --($J68=$J$7:$J$107), --('Evidence střelců a nástřel'!$H68 &lt; 'Evidence střelců a nástřel'!$H$7:$H$107)),"")</f>
        <v/>
      </c>
      <c r="L68" s="16" t="str">
        <f>IF($A68&lt;&gt;"",SUMPRODUCT(--($U$7:$U$107=1),--($T$7:$T$107=$T68),   --($C68=$C$7:$C$107), --($D68=$D$7:$D$107),  --($E68=$E$7:$E$107), --($F68=$F$7:$F$107), --($G68=$G$7:$G$107),  --($H68=$H$7:$H$107), --($I68=$I$7:$I$107), --($J68=$J$7:$J$107), --($K68=$K$7:$K$107), --('Evidence střelců a nástřel'!$G68 &lt; 'Evidence střelců a nástřel'!$G$7:$G$107)),"")</f>
        <v/>
      </c>
      <c r="M68" s="16" t="str">
        <f>IF($A68&lt;&gt;"",IF(AND(U68=0,Nastavení!$B$5="NE"), 1+SUMPRODUCT(--($A$7:$A$107&lt;&gt;""),--(T$7:$T$107=$T68), --($B68 &lt; $B$7:$B$107)), SUM($C68:$L68)),"")</f>
        <v/>
      </c>
      <c r="N68" s="16" t="str">
        <f>IF($A68&lt;&gt;"", SUMPRODUCT(--($T$7:$T$107=$T68),--($M$7:$M$107=$M68), --('Evidence střelců a nástřel'!$Q68 &lt; 'Evidence střelců a nástřel'!$Q$7:$Q$107)), "")</f>
        <v/>
      </c>
      <c r="O68" s="16" t="str">
        <f t="shared" si="2"/>
        <v/>
      </c>
      <c r="P68" s="16" t="str">
        <f>IF($A68&lt;&gt;"", IF(ISNA(VLOOKUP($T68,Nastavení!$B$10:$D$22,3,FALSE)),$O68,  $O68 + VLOOKUP('Evidence střelců a nástřel'!$C68,Nastavení!$B$10:$D$22,3,FALSE)), "")</f>
        <v/>
      </c>
      <c r="Q68" s="16" t="str">
        <f>IF($A68 &lt;&gt;"", COUNTIF($P$7:$P68, $P68) -1, "")</f>
        <v/>
      </c>
      <c r="R68" s="16" t="str">
        <f t="shared" si="4"/>
        <v/>
      </c>
      <c r="S68" s="16" t="str">
        <f>IF($A68&lt;&gt;"",  SUMPRODUCT(--('Evidence střelců a nástřel'!$A$7:$A$107&lt;&gt;""),--($T$7:$T$107&lt;&gt;"MZ"),--($T$7:$T$107=$T68),--('Evidence střelců a nástřel'!$S$7:$S$107='Evidence střelců a nástřel'!$S68)),"")</f>
        <v/>
      </c>
      <c r="T68" s="16" t="str">
        <f>IF( $A68&lt;&gt;"",IF(Nastavení!$B$4="NE", 'Evidence střelců a nástřel'!$C68,""),"")</f>
        <v/>
      </c>
      <c r="U68" s="16" t="str">
        <f>IF($A68&lt;&gt;"", IF(OR('Evidence střelců a nástřel'!$P68="",Nastavení!$B$5="ANO"),1,0),"")</f>
        <v/>
      </c>
    </row>
    <row r="69" spans="1:21" x14ac:dyDescent="0.25">
      <c r="A69" s="16" t="str">
        <f>'Evidence střelců a nástřel'!$A69</f>
        <v/>
      </c>
      <c r="B69" s="16" t="str">
        <f>IF($A69&lt;&gt;"", SUM('Evidence střelců a nástřel'!$F69:$O69)  +  IF(Nastavení!$B$5 = "NE", 'Evidence střelců a nástřel'!$P69, 0),"")</f>
        <v/>
      </c>
      <c r="C69" s="16" t="str">
        <f t="shared" si="3"/>
        <v/>
      </c>
      <c r="D69" s="16" t="str">
        <f>IF($A69&lt;&gt;"", SUMPRODUCT(--($U$7:$U$107=1), --($T$7:$T$107=$T69), --($C69=$C$7:$C$107), --('Evidence střelců a nástřel'!$O69 &lt; 'Evidence střelců a nástřel'!$O$7:$O$107)), "")</f>
        <v/>
      </c>
      <c r="E69" s="16" t="str">
        <f>IF($A69&lt;&gt;"",SUMPRODUCT(--($U$7:$U$107=1),--($T$7:$T$107=$T69),  --($C69=$C$7:$C$107), --($D69=$D$7:$D$107),--('Evidence střelců a nástřel'!$N69 &lt; 'Evidence střelců a nástřel'!$N$7:$N$107)),"")</f>
        <v/>
      </c>
      <c r="F69" s="16" t="str">
        <f>IF($A69&lt;&gt;"",SUMPRODUCT(--($U$7:$U$107=1),--($T$7:$T$107=$T69), --($C69=$C$7:$C$107), --($D69=$D$7:$D$107),  --($E69=$E$7:$E$107), --('Evidence střelců a nástřel'!$M69 &lt; 'Evidence střelců a nástřel'!$M$7:$M$107)),"")</f>
        <v/>
      </c>
      <c r="G69" s="16" t="str">
        <f>IF($A69&lt;&gt;"",SUMPRODUCT(--($U$7:$U$107=1),--($T$7:$T$107=$T69), --($C69=$C$7:$C$107), --($D69=$D$7:$D$107),  --($E69=$E$7:$E$107),--($F69=$F$7:$F$107), --('Evidence střelců a nástřel'!$L69 &lt; 'Evidence střelců a nástřel'!$L$7:$L$107)),"")</f>
        <v/>
      </c>
      <c r="H69" s="16" t="str">
        <f>IF($A69&lt;&gt;"",SUMPRODUCT(--($U$7:$U$107=1),--($T$7:$T$107=$T69), --($C69=$C$7:$C$107), --($D69=$D$7:$D$107),  --($E69=$E$7:$E$107), --($F69=$F$7:$F$107), --($G69=$G$7:$G$107), --('Evidence střelců a nástřel'!$K69 &lt; 'Evidence střelců a nástřel'!$K$7:$K$107)),"")</f>
        <v/>
      </c>
      <c r="I69" s="16" t="str">
        <f>IF($A69&lt;&gt;"",SUMPRODUCT(--($U$7:$U$107=1),--($T$7:$T$107=$T69),  --($C69=$C$7:$C$107), --($D69=$D$7:$D$107),  --($E69=$E$7:$E$107), --($F69=$F$7:$F$107), --($G69=$G$7:$G$107),  --($H69=$H$7:$H$107), --('Evidence střelců a nástřel'!$J69 &lt; 'Evidence střelců a nástřel'!$J$7:$J$107)),"")</f>
        <v/>
      </c>
      <c r="J69" s="16" t="str">
        <f>IF($A69&lt;&gt;"",SUMPRODUCT(--($U$7:$U$107=1),--($T$7:$T$107=$T69),   --($C69=$C$7:$C$107), --($D69=$D$7:$D$107),  --($E69=$E$7:$E$107), --($F69=$F$7:$F$107), --($G69=$G$7:$G$107),  --($H69=$H$7:$H$107), --($I69=$I$7:$I$107), --('Evidence střelců a nástřel'!$I69 &lt; 'Evidence střelců a nástřel'!$I$7:$I$107)),"")</f>
        <v/>
      </c>
      <c r="K69" s="16" t="str">
        <f>IF($A69&lt;&gt;"",SUMPRODUCT(--($U$7:$U$107=1),--($T$7:$T$107=$T69),  --($C69=$C$7:$C$107), --($D69=$D$7:$D$107),  --($E69=$E$7:$E$107), --($F69=$F$7:$F$107), --($G69=$G$7:$G$107),  --($H69=$H$7:$H$107), --($I69=$I$7:$I$107), --($J69=$J$7:$J$107), --('Evidence střelců a nástřel'!$H69 &lt; 'Evidence střelců a nástřel'!$H$7:$H$107)),"")</f>
        <v/>
      </c>
      <c r="L69" s="16" t="str">
        <f>IF($A69&lt;&gt;"",SUMPRODUCT(--($U$7:$U$107=1),--($T$7:$T$107=$T69),   --($C69=$C$7:$C$107), --($D69=$D$7:$D$107),  --($E69=$E$7:$E$107), --($F69=$F$7:$F$107), --($G69=$G$7:$G$107),  --($H69=$H$7:$H$107), --($I69=$I$7:$I$107), --($J69=$J$7:$J$107), --($K69=$K$7:$K$107), --('Evidence střelců a nástřel'!$G69 &lt; 'Evidence střelců a nástřel'!$G$7:$G$107)),"")</f>
        <v/>
      </c>
      <c r="M69" s="16" t="str">
        <f>IF($A69&lt;&gt;"",IF(AND(U69=0,Nastavení!$B$5="NE"), 1+SUMPRODUCT(--($A$7:$A$107&lt;&gt;""),--(T$7:$T$107=$T69), --($B69 &lt; $B$7:$B$107)), SUM($C69:$L69)),"")</f>
        <v/>
      </c>
      <c r="N69" s="16" t="str">
        <f>IF($A69&lt;&gt;"", SUMPRODUCT(--($T$7:$T$107=$T69),--($M$7:$M$107=$M69), --('Evidence střelců a nástřel'!$Q69 &lt; 'Evidence střelců a nástřel'!$Q$7:$Q$107)), "")</f>
        <v/>
      </c>
      <c r="O69" s="16" t="str">
        <f t="shared" si="2"/>
        <v/>
      </c>
      <c r="P69" s="16" t="str">
        <f>IF($A69&lt;&gt;"", IF(ISNA(VLOOKUP($T69,Nastavení!$B$10:$D$22,3,FALSE)),$O69,  $O69 + VLOOKUP('Evidence střelců a nástřel'!$C69,Nastavení!$B$10:$D$22,3,FALSE)), "")</f>
        <v/>
      </c>
      <c r="Q69" s="16" t="str">
        <f>IF($A69 &lt;&gt;"", COUNTIF($P$7:$P69, $P69) -1, "")</f>
        <v/>
      </c>
      <c r="R69" s="16" t="str">
        <f t="shared" si="4"/>
        <v/>
      </c>
      <c r="S69" s="16" t="str">
        <f>IF($A69&lt;&gt;"",  SUMPRODUCT(--('Evidence střelců a nástřel'!$A$7:$A$107&lt;&gt;""),--($T$7:$T$107&lt;&gt;"MZ"),--($T$7:$T$107=$T69),--('Evidence střelců a nástřel'!$S$7:$S$107='Evidence střelců a nástřel'!$S69)),"")</f>
        <v/>
      </c>
      <c r="T69" s="16" t="str">
        <f>IF( $A69&lt;&gt;"",IF(Nastavení!$B$4="NE", 'Evidence střelců a nástřel'!$C69,""),"")</f>
        <v/>
      </c>
      <c r="U69" s="16" t="str">
        <f>IF($A69&lt;&gt;"", IF(OR('Evidence střelců a nástřel'!$P69="",Nastavení!$B$5="ANO"),1,0),"")</f>
        <v/>
      </c>
    </row>
    <row r="70" spans="1:21" x14ac:dyDescent="0.25">
      <c r="A70" s="16" t="str">
        <f>'Evidence střelců a nástřel'!$A70</f>
        <v/>
      </c>
      <c r="B70" s="16" t="str">
        <f>IF($A70&lt;&gt;"", SUM('Evidence střelců a nástřel'!$F70:$O70)  +  IF(Nastavení!$B$5 = "NE", 'Evidence střelců a nástřel'!$P70, 0),"")</f>
        <v/>
      </c>
      <c r="C70" s="16" t="str">
        <f t="shared" si="3"/>
        <v/>
      </c>
      <c r="D70" s="16" t="str">
        <f>IF($A70&lt;&gt;"", SUMPRODUCT(--($U$7:$U$107=1), --($T$7:$T$107=$T70), --($C70=$C$7:$C$107), --('Evidence střelců a nástřel'!$O70 &lt; 'Evidence střelců a nástřel'!$O$7:$O$107)), "")</f>
        <v/>
      </c>
      <c r="E70" s="16" t="str">
        <f>IF($A70&lt;&gt;"",SUMPRODUCT(--($U$7:$U$107=1),--($T$7:$T$107=$T70),  --($C70=$C$7:$C$107), --($D70=$D$7:$D$107),--('Evidence střelců a nástřel'!$N70 &lt; 'Evidence střelců a nástřel'!$N$7:$N$107)),"")</f>
        <v/>
      </c>
      <c r="F70" s="16" t="str">
        <f>IF($A70&lt;&gt;"",SUMPRODUCT(--($U$7:$U$107=1),--($T$7:$T$107=$T70), --($C70=$C$7:$C$107), --($D70=$D$7:$D$107),  --($E70=$E$7:$E$107), --('Evidence střelců a nástřel'!$M70 &lt; 'Evidence střelců a nástřel'!$M$7:$M$107)),"")</f>
        <v/>
      </c>
      <c r="G70" s="16" t="str">
        <f>IF($A70&lt;&gt;"",SUMPRODUCT(--($U$7:$U$107=1),--($T$7:$T$107=$T70), --($C70=$C$7:$C$107), --($D70=$D$7:$D$107),  --($E70=$E$7:$E$107),--($F70=$F$7:$F$107), --('Evidence střelců a nástřel'!$L70 &lt; 'Evidence střelců a nástřel'!$L$7:$L$107)),"")</f>
        <v/>
      </c>
      <c r="H70" s="16" t="str">
        <f>IF($A70&lt;&gt;"",SUMPRODUCT(--($U$7:$U$107=1),--($T$7:$T$107=$T70), --($C70=$C$7:$C$107), --($D70=$D$7:$D$107),  --($E70=$E$7:$E$107), --($F70=$F$7:$F$107), --($G70=$G$7:$G$107), --('Evidence střelců a nástřel'!$K70 &lt; 'Evidence střelců a nástřel'!$K$7:$K$107)),"")</f>
        <v/>
      </c>
      <c r="I70" s="16" t="str">
        <f>IF($A70&lt;&gt;"",SUMPRODUCT(--($U$7:$U$107=1),--($T$7:$T$107=$T70),  --($C70=$C$7:$C$107), --($D70=$D$7:$D$107),  --($E70=$E$7:$E$107), --($F70=$F$7:$F$107), --($G70=$G$7:$G$107),  --($H70=$H$7:$H$107), --('Evidence střelců a nástřel'!$J70 &lt; 'Evidence střelců a nástřel'!$J$7:$J$107)),"")</f>
        <v/>
      </c>
      <c r="J70" s="16" t="str">
        <f>IF($A70&lt;&gt;"",SUMPRODUCT(--($U$7:$U$107=1),--($T$7:$T$107=$T70),   --($C70=$C$7:$C$107), --($D70=$D$7:$D$107),  --($E70=$E$7:$E$107), --($F70=$F$7:$F$107), --($G70=$G$7:$G$107),  --($H70=$H$7:$H$107), --($I70=$I$7:$I$107), --('Evidence střelců a nástřel'!$I70 &lt; 'Evidence střelců a nástřel'!$I$7:$I$107)),"")</f>
        <v/>
      </c>
      <c r="K70" s="16" t="str">
        <f>IF($A70&lt;&gt;"",SUMPRODUCT(--($U$7:$U$107=1),--($T$7:$T$107=$T70),  --($C70=$C$7:$C$107), --($D70=$D$7:$D$107),  --($E70=$E$7:$E$107), --($F70=$F$7:$F$107), --($G70=$G$7:$G$107),  --($H70=$H$7:$H$107), --($I70=$I$7:$I$107), --($J70=$J$7:$J$107), --('Evidence střelců a nástřel'!$H70 &lt; 'Evidence střelců a nástřel'!$H$7:$H$107)),"")</f>
        <v/>
      </c>
      <c r="L70" s="16" t="str">
        <f>IF($A70&lt;&gt;"",SUMPRODUCT(--($U$7:$U$107=1),--($T$7:$T$107=$T70),   --($C70=$C$7:$C$107), --($D70=$D$7:$D$107),  --($E70=$E$7:$E$107), --($F70=$F$7:$F$107), --($G70=$G$7:$G$107),  --($H70=$H$7:$H$107), --($I70=$I$7:$I$107), --($J70=$J$7:$J$107), --($K70=$K$7:$K$107), --('Evidence střelců a nástřel'!$G70 &lt; 'Evidence střelců a nástřel'!$G$7:$G$107)),"")</f>
        <v/>
      </c>
      <c r="M70" s="16" t="str">
        <f>IF($A70&lt;&gt;"",IF(AND(U70=0,Nastavení!$B$5="NE"), 1+SUMPRODUCT(--($A$7:$A$107&lt;&gt;""),--(T$7:$T$107=$T70), --($B70 &lt; $B$7:$B$107)), SUM($C70:$L70)),"")</f>
        <v/>
      </c>
      <c r="N70" s="16" t="str">
        <f>IF($A70&lt;&gt;"", SUMPRODUCT(--($T$7:$T$107=$T70),--($M$7:$M$107=$M70), --('Evidence střelců a nástřel'!$Q70 &lt; 'Evidence střelců a nástřel'!$Q$7:$Q$107)), "")</f>
        <v/>
      </c>
      <c r="O70" s="16" t="str">
        <f t="shared" si="2"/>
        <v/>
      </c>
      <c r="P70" s="16" t="str">
        <f>IF($A70&lt;&gt;"", IF(ISNA(VLOOKUP($T70,Nastavení!$B$10:$D$22,3,FALSE)),$O70,  $O70 + VLOOKUP('Evidence střelců a nástřel'!$C70,Nastavení!$B$10:$D$22,3,FALSE)), "")</f>
        <v/>
      </c>
      <c r="Q70" s="16" t="str">
        <f>IF($A70 &lt;&gt;"", COUNTIF($P$7:$P70, $P70) -1, "")</f>
        <v/>
      </c>
      <c r="R70" s="16" t="str">
        <f t="shared" si="4"/>
        <v/>
      </c>
      <c r="S70" s="16" t="str">
        <f>IF($A70&lt;&gt;"",  SUMPRODUCT(--('Evidence střelců a nástřel'!$A$7:$A$107&lt;&gt;""),--($T$7:$T$107&lt;&gt;"MZ"),--($T$7:$T$107=$T70),--('Evidence střelců a nástřel'!$S$7:$S$107='Evidence střelců a nástřel'!$S70)),"")</f>
        <v/>
      </c>
      <c r="T70" s="16" t="str">
        <f>IF( $A70&lt;&gt;"",IF(Nastavení!$B$4="NE", 'Evidence střelců a nástřel'!$C70,""),"")</f>
        <v/>
      </c>
      <c r="U70" s="16" t="str">
        <f>IF($A70&lt;&gt;"", IF(OR('Evidence střelců a nástřel'!$P70="",Nastavení!$B$5="ANO"),1,0),"")</f>
        <v/>
      </c>
    </row>
    <row r="71" spans="1:21" x14ac:dyDescent="0.25">
      <c r="A71" s="16" t="str">
        <f>'Evidence střelců a nástřel'!$A71</f>
        <v/>
      </c>
      <c r="B71" s="16" t="str">
        <f>IF($A71&lt;&gt;"", SUM('Evidence střelců a nástřel'!$F71:$O71)  +  IF(Nastavení!$B$5 = "NE", 'Evidence střelců a nástřel'!$P71, 0),"")</f>
        <v/>
      </c>
      <c r="C71" s="16" t="str">
        <f t="shared" ref="C71:C107" si="5">IF($A71&lt;&gt;"", 1+SUMPRODUCT(--($A$7:$A$107&lt;&gt;""), --($U$7:$U$107=$U71), --($T$7:$T$107=$T71), --($B71 &lt; $B$7:$B$107)) + IF($U71=1, SUMPRODUCT(--($A$7:$A$107&lt;&gt;""), --($U$7:$U$107=0), --($T$7:$T$107=$T71)), 0), "")</f>
        <v/>
      </c>
      <c r="D71" s="16" t="str">
        <f>IF($A71&lt;&gt;"", SUMPRODUCT(--($U$7:$U$107=1), --($T$7:$T$107=$T71), --($C71=$C$7:$C$107), --('Evidence střelců a nástřel'!$O71 &lt; 'Evidence střelců a nástřel'!$O$7:$O$107)), "")</f>
        <v/>
      </c>
      <c r="E71" s="16" t="str">
        <f>IF($A71&lt;&gt;"",SUMPRODUCT(--($U$7:$U$107=1),--($T$7:$T$107=$T71),  --($C71=$C$7:$C$107), --($D71=$D$7:$D$107),--('Evidence střelců a nástřel'!$N71 &lt; 'Evidence střelců a nástřel'!$N$7:$N$107)),"")</f>
        <v/>
      </c>
      <c r="F71" s="16" t="str">
        <f>IF($A71&lt;&gt;"",SUMPRODUCT(--($U$7:$U$107=1),--($T$7:$T$107=$T71), --($C71=$C$7:$C$107), --($D71=$D$7:$D$107),  --($E71=$E$7:$E$107), --('Evidence střelců a nástřel'!$M71 &lt; 'Evidence střelců a nástřel'!$M$7:$M$107)),"")</f>
        <v/>
      </c>
      <c r="G71" s="16" t="str">
        <f>IF($A71&lt;&gt;"",SUMPRODUCT(--($U$7:$U$107=1),--($T$7:$T$107=$T71), --($C71=$C$7:$C$107), --($D71=$D$7:$D$107),  --($E71=$E$7:$E$107),--($F71=$F$7:$F$107), --('Evidence střelců a nástřel'!$L71 &lt; 'Evidence střelců a nástřel'!$L$7:$L$107)),"")</f>
        <v/>
      </c>
      <c r="H71" s="16" t="str">
        <f>IF($A71&lt;&gt;"",SUMPRODUCT(--($U$7:$U$107=1),--($T$7:$T$107=$T71), --($C71=$C$7:$C$107), --($D71=$D$7:$D$107),  --($E71=$E$7:$E$107), --($F71=$F$7:$F$107), --($G71=$G$7:$G$107), --('Evidence střelců a nástřel'!$K71 &lt; 'Evidence střelců a nástřel'!$K$7:$K$107)),"")</f>
        <v/>
      </c>
      <c r="I71" s="16" t="str">
        <f>IF($A71&lt;&gt;"",SUMPRODUCT(--($U$7:$U$107=1),--($T$7:$T$107=$T71),  --($C71=$C$7:$C$107), --($D71=$D$7:$D$107),  --($E71=$E$7:$E$107), --($F71=$F$7:$F$107), --($G71=$G$7:$G$107),  --($H71=$H$7:$H$107), --('Evidence střelců a nástřel'!$J71 &lt; 'Evidence střelců a nástřel'!$J$7:$J$107)),"")</f>
        <v/>
      </c>
      <c r="J71" s="16" t="str">
        <f>IF($A71&lt;&gt;"",SUMPRODUCT(--($U$7:$U$107=1),--($T$7:$T$107=$T71),   --($C71=$C$7:$C$107), --($D71=$D$7:$D$107),  --($E71=$E$7:$E$107), --($F71=$F$7:$F$107), --($G71=$G$7:$G$107),  --($H71=$H$7:$H$107), --($I71=$I$7:$I$107), --('Evidence střelců a nástřel'!$I71 &lt; 'Evidence střelců a nástřel'!$I$7:$I$107)),"")</f>
        <v/>
      </c>
      <c r="K71" s="16" t="str">
        <f>IF($A71&lt;&gt;"",SUMPRODUCT(--($U$7:$U$107=1),--($T$7:$T$107=$T71),  --($C71=$C$7:$C$107), --($D71=$D$7:$D$107),  --($E71=$E$7:$E$107), --($F71=$F$7:$F$107), --($G71=$G$7:$G$107),  --($H71=$H$7:$H$107), --($I71=$I$7:$I$107), --($J71=$J$7:$J$107), --('Evidence střelců a nástřel'!$H71 &lt; 'Evidence střelců a nástřel'!$H$7:$H$107)),"")</f>
        <v/>
      </c>
      <c r="L71" s="16" t="str">
        <f>IF($A71&lt;&gt;"",SUMPRODUCT(--($U$7:$U$107=1),--($T$7:$T$107=$T71),   --($C71=$C$7:$C$107), --($D71=$D$7:$D$107),  --($E71=$E$7:$E$107), --($F71=$F$7:$F$107), --($G71=$G$7:$G$107),  --($H71=$H$7:$H$107), --($I71=$I$7:$I$107), --($J71=$J$7:$J$107), --($K71=$K$7:$K$107), --('Evidence střelců a nástřel'!$G71 &lt; 'Evidence střelců a nástřel'!$G$7:$G$107)),"")</f>
        <v/>
      </c>
      <c r="M71" s="16" t="str">
        <f>IF($A71&lt;&gt;"",IF(AND(U71=0,Nastavení!$B$5="NE"), 1+SUMPRODUCT(--($A$7:$A$107&lt;&gt;""),--(T$7:$T$107=$T71), --($B71 &lt; $B$7:$B$107)), SUM($C71:$L71)),"")</f>
        <v/>
      </c>
      <c r="N71" s="16" t="str">
        <f>IF($A71&lt;&gt;"", SUMPRODUCT(--($T$7:$T$107=$T71),--($M$7:$M$107=$M71), --('Evidence střelců a nástřel'!$Q71 &lt; 'Evidence střelců a nástřel'!$Q$7:$Q$107)), "")</f>
        <v/>
      </c>
      <c r="O71" s="16" t="str">
        <f t="shared" si="2"/>
        <v/>
      </c>
      <c r="P71" s="16" t="str">
        <f>IF($A71&lt;&gt;"", IF(ISNA(VLOOKUP($T71,Nastavení!$B$10:$D$22,3,FALSE)),$O71,  $O71 + VLOOKUP('Evidence střelců a nástřel'!$C71,Nastavení!$B$10:$D$22,3,FALSE)), "")</f>
        <v/>
      </c>
      <c r="Q71" s="16" t="str">
        <f>IF($A71 &lt;&gt;"", COUNTIF($P$7:$P71, $P71) -1, "")</f>
        <v/>
      </c>
      <c r="R71" s="16" t="str">
        <f t="shared" ref="R71:R107" si="6">IF($A71&lt;&gt;"", $P71+$Q71, "")</f>
        <v/>
      </c>
      <c r="S71" s="16" t="str">
        <f>IF($A71&lt;&gt;"",  SUMPRODUCT(--('Evidence střelců a nástřel'!$A$7:$A$107&lt;&gt;""),--($T$7:$T$107&lt;&gt;"MZ"),--($T$7:$T$107=$T71),--('Evidence střelců a nástřel'!$S$7:$S$107='Evidence střelců a nástřel'!$S71)),"")</f>
        <v/>
      </c>
      <c r="T71" s="16" t="str">
        <f>IF( $A71&lt;&gt;"",IF(Nastavení!$B$4="NE", 'Evidence střelců a nástřel'!$C71,""),"")</f>
        <v/>
      </c>
      <c r="U71" s="16" t="str">
        <f>IF($A71&lt;&gt;"", IF(OR('Evidence střelců a nástřel'!$P71="",Nastavení!$B$5="ANO"),1,0),"")</f>
        <v/>
      </c>
    </row>
    <row r="72" spans="1:21" x14ac:dyDescent="0.25">
      <c r="A72" s="16" t="str">
        <f>'Evidence střelců a nástřel'!$A72</f>
        <v/>
      </c>
      <c r="B72" s="16" t="str">
        <f>IF($A72&lt;&gt;"", SUM('Evidence střelců a nástřel'!$F72:$O72)  +  IF(Nastavení!$B$5 = "NE", 'Evidence střelců a nástřel'!$P72, 0),"")</f>
        <v/>
      </c>
      <c r="C72" s="16" t="str">
        <f t="shared" si="5"/>
        <v/>
      </c>
      <c r="D72" s="16" t="str">
        <f>IF($A72&lt;&gt;"", SUMPRODUCT(--($U$7:$U$107=1), --($T$7:$T$107=$T72), --($C72=$C$7:$C$107), --('Evidence střelců a nástřel'!$O72 &lt; 'Evidence střelců a nástřel'!$O$7:$O$107)), "")</f>
        <v/>
      </c>
      <c r="E72" s="16" t="str">
        <f>IF($A72&lt;&gt;"",SUMPRODUCT(--($U$7:$U$107=1),--($T$7:$T$107=$T72),  --($C72=$C$7:$C$107), --($D72=$D$7:$D$107),--('Evidence střelců a nástřel'!$N72 &lt; 'Evidence střelců a nástřel'!$N$7:$N$107)),"")</f>
        <v/>
      </c>
      <c r="F72" s="16" t="str">
        <f>IF($A72&lt;&gt;"",SUMPRODUCT(--($U$7:$U$107=1),--($T$7:$T$107=$T72), --($C72=$C$7:$C$107), --($D72=$D$7:$D$107),  --($E72=$E$7:$E$107), --('Evidence střelců a nástřel'!$M72 &lt; 'Evidence střelců a nástřel'!$M$7:$M$107)),"")</f>
        <v/>
      </c>
      <c r="G72" s="16" t="str">
        <f>IF($A72&lt;&gt;"",SUMPRODUCT(--($U$7:$U$107=1),--($T$7:$T$107=$T72), --($C72=$C$7:$C$107), --($D72=$D$7:$D$107),  --($E72=$E$7:$E$107),--($F72=$F$7:$F$107), --('Evidence střelců a nástřel'!$L72 &lt; 'Evidence střelců a nástřel'!$L$7:$L$107)),"")</f>
        <v/>
      </c>
      <c r="H72" s="16" t="str">
        <f>IF($A72&lt;&gt;"",SUMPRODUCT(--($U$7:$U$107=1),--($T$7:$T$107=$T72), --($C72=$C$7:$C$107), --($D72=$D$7:$D$107),  --($E72=$E$7:$E$107), --($F72=$F$7:$F$107), --($G72=$G$7:$G$107), --('Evidence střelců a nástřel'!$K72 &lt; 'Evidence střelců a nástřel'!$K$7:$K$107)),"")</f>
        <v/>
      </c>
      <c r="I72" s="16" t="str">
        <f>IF($A72&lt;&gt;"",SUMPRODUCT(--($U$7:$U$107=1),--($T$7:$T$107=$T72),  --($C72=$C$7:$C$107), --($D72=$D$7:$D$107),  --($E72=$E$7:$E$107), --($F72=$F$7:$F$107), --($G72=$G$7:$G$107),  --($H72=$H$7:$H$107), --('Evidence střelců a nástřel'!$J72 &lt; 'Evidence střelců a nástřel'!$J$7:$J$107)),"")</f>
        <v/>
      </c>
      <c r="J72" s="16" t="str">
        <f>IF($A72&lt;&gt;"",SUMPRODUCT(--($U$7:$U$107=1),--($T$7:$T$107=$T72),   --($C72=$C$7:$C$107), --($D72=$D$7:$D$107),  --($E72=$E$7:$E$107), --($F72=$F$7:$F$107), --($G72=$G$7:$G$107),  --($H72=$H$7:$H$107), --($I72=$I$7:$I$107), --('Evidence střelců a nástřel'!$I72 &lt; 'Evidence střelců a nástřel'!$I$7:$I$107)),"")</f>
        <v/>
      </c>
      <c r="K72" s="16" t="str">
        <f>IF($A72&lt;&gt;"",SUMPRODUCT(--($U$7:$U$107=1),--($T$7:$T$107=$T72),  --($C72=$C$7:$C$107), --($D72=$D$7:$D$107),  --($E72=$E$7:$E$107), --($F72=$F$7:$F$107), --($G72=$G$7:$G$107),  --($H72=$H$7:$H$107), --($I72=$I$7:$I$107), --($J72=$J$7:$J$107), --('Evidence střelců a nástřel'!$H72 &lt; 'Evidence střelců a nástřel'!$H$7:$H$107)),"")</f>
        <v/>
      </c>
      <c r="L72" s="16" t="str">
        <f>IF($A72&lt;&gt;"",SUMPRODUCT(--($U$7:$U$107=1),--($T$7:$T$107=$T72),   --($C72=$C$7:$C$107), --($D72=$D$7:$D$107),  --($E72=$E$7:$E$107), --($F72=$F$7:$F$107), --($G72=$G$7:$G$107),  --($H72=$H$7:$H$107), --($I72=$I$7:$I$107), --($J72=$J$7:$J$107), --($K72=$K$7:$K$107), --('Evidence střelců a nástřel'!$G72 &lt; 'Evidence střelců a nástřel'!$G$7:$G$107)),"")</f>
        <v/>
      </c>
      <c r="M72" s="16" t="str">
        <f>IF($A72&lt;&gt;"",IF(AND(U72=0,Nastavení!$B$5="NE"), 1+SUMPRODUCT(--($A$7:$A$107&lt;&gt;""),--(T$7:$T$107=$T72), --($B72 &lt; $B$7:$B$107)), SUM($C72:$L72)),"")</f>
        <v/>
      </c>
      <c r="N72" s="16" t="str">
        <f>IF($A72&lt;&gt;"", SUMPRODUCT(--($T$7:$T$107=$T72),--($M$7:$M$107=$M72), --('Evidence střelců a nástřel'!$Q72 &lt; 'Evidence střelců a nástřel'!$Q$7:$Q$107)), "")</f>
        <v/>
      </c>
      <c r="O72" s="16" t="str">
        <f t="shared" ref="O72:O107" si="7">IF(A72&lt;&gt;"", $N72+$M72,"")</f>
        <v/>
      </c>
      <c r="P72" s="16" t="str">
        <f>IF($A72&lt;&gt;"", IF(ISNA(VLOOKUP($T72,Nastavení!$B$10:$D$22,3,FALSE)),$O72,  $O72 + VLOOKUP('Evidence střelců a nástřel'!$C72,Nastavení!$B$10:$D$22,3,FALSE)), "")</f>
        <v/>
      </c>
      <c r="Q72" s="16" t="str">
        <f>IF($A72 &lt;&gt;"", COUNTIF($P$7:$P72, $P72) -1, "")</f>
        <v/>
      </c>
      <c r="R72" s="16" t="str">
        <f t="shared" si="6"/>
        <v/>
      </c>
      <c r="S72" s="16" t="str">
        <f>IF($A72&lt;&gt;"",  SUMPRODUCT(--('Evidence střelců a nástřel'!$A$7:$A$107&lt;&gt;""),--($T$7:$T$107&lt;&gt;"MZ"),--($T$7:$T$107=$T72),--('Evidence střelců a nástřel'!$S$7:$S$107='Evidence střelců a nástřel'!$S72)),"")</f>
        <v/>
      </c>
      <c r="T72" s="16" t="str">
        <f>IF( $A72&lt;&gt;"",IF(Nastavení!$B$4="NE", 'Evidence střelců a nástřel'!$C72,""),"")</f>
        <v/>
      </c>
      <c r="U72" s="16" t="str">
        <f>IF($A72&lt;&gt;"", IF(OR('Evidence střelců a nástřel'!$P72="",Nastavení!$B$5="ANO"),1,0),"")</f>
        <v/>
      </c>
    </row>
    <row r="73" spans="1:21" x14ac:dyDescent="0.25">
      <c r="A73" s="16" t="str">
        <f>'Evidence střelců a nástřel'!$A73</f>
        <v/>
      </c>
      <c r="B73" s="16" t="str">
        <f>IF($A73&lt;&gt;"", SUM('Evidence střelců a nástřel'!$F73:$O73)  +  IF(Nastavení!$B$5 = "NE", 'Evidence střelců a nástřel'!$P73, 0),"")</f>
        <v/>
      </c>
      <c r="C73" s="16" t="str">
        <f t="shared" si="5"/>
        <v/>
      </c>
      <c r="D73" s="16" t="str">
        <f>IF($A73&lt;&gt;"", SUMPRODUCT(--($U$7:$U$107=1), --($T$7:$T$107=$T73), --($C73=$C$7:$C$107), --('Evidence střelců a nástřel'!$O73 &lt; 'Evidence střelců a nástřel'!$O$7:$O$107)), "")</f>
        <v/>
      </c>
      <c r="E73" s="16" t="str">
        <f>IF($A73&lt;&gt;"",SUMPRODUCT(--($U$7:$U$107=1),--($T$7:$T$107=$T73),  --($C73=$C$7:$C$107), --($D73=$D$7:$D$107),--('Evidence střelců a nástřel'!$N73 &lt; 'Evidence střelců a nástřel'!$N$7:$N$107)),"")</f>
        <v/>
      </c>
      <c r="F73" s="16" t="str">
        <f>IF($A73&lt;&gt;"",SUMPRODUCT(--($U$7:$U$107=1),--($T$7:$T$107=$T73), --($C73=$C$7:$C$107), --($D73=$D$7:$D$107),  --($E73=$E$7:$E$107), --('Evidence střelců a nástřel'!$M73 &lt; 'Evidence střelců a nástřel'!$M$7:$M$107)),"")</f>
        <v/>
      </c>
      <c r="G73" s="16" t="str">
        <f>IF($A73&lt;&gt;"",SUMPRODUCT(--($U$7:$U$107=1),--($T$7:$T$107=$T73), --($C73=$C$7:$C$107), --($D73=$D$7:$D$107),  --($E73=$E$7:$E$107),--($F73=$F$7:$F$107), --('Evidence střelců a nástřel'!$L73 &lt; 'Evidence střelců a nástřel'!$L$7:$L$107)),"")</f>
        <v/>
      </c>
      <c r="H73" s="16" t="str">
        <f>IF($A73&lt;&gt;"",SUMPRODUCT(--($U$7:$U$107=1),--($T$7:$T$107=$T73), --($C73=$C$7:$C$107), --($D73=$D$7:$D$107),  --($E73=$E$7:$E$107), --($F73=$F$7:$F$107), --($G73=$G$7:$G$107), --('Evidence střelců a nástřel'!$K73 &lt; 'Evidence střelců a nástřel'!$K$7:$K$107)),"")</f>
        <v/>
      </c>
      <c r="I73" s="16" t="str">
        <f>IF($A73&lt;&gt;"",SUMPRODUCT(--($U$7:$U$107=1),--($T$7:$T$107=$T73),  --($C73=$C$7:$C$107), --($D73=$D$7:$D$107),  --($E73=$E$7:$E$107), --($F73=$F$7:$F$107), --($G73=$G$7:$G$107),  --($H73=$H$7:$H$107), --('Evidence střelců a nástřel'!$J73 &lt; 'Evidence střelců a nástřel'!$J$7:$J$107)),"")</f>
        <v/>
      </c>
      <c r="J73" s="16" t="str">
        <f>IF($A73&lt;&gt;"",SUMPRODUCT(--($U$7:$U$107=1),--($T$7:$T$107=$T73),   --($C73=$C$7:$C$107), --($D73=$D$7:$D$107),  --($E73=$E$7:$E$107), --($F73=$F$7:$F$107), --($G73=$G$7:$G$107),  --($H73=$H$7:$H$107), --($I73=$I$7:$I$107), --('Evidence střelců a nástřel'!$I73 &lt; 'Evidence střelců a nástřel'!$I$7:$I$107)),"")</f>
        <v/>
      </c>
      <c r="K73" s="16" t="str">
        <f>IF($A73&lt;&gt;"",SUMPRODUCT(--($U$7:$U$107=1),--($T$7:$T$107=$T73),  --($C73=$C$7:$C$107), --($D73=$D$7:$D$107),  --($E73=$E$7:$E$107), --($F73=$F$7:$F$107), --($G73=$G$7:$G$107),  --($H73=$H$7:$H$107), --($I73=$I$7:$I$107), --($J73=$J$7:$J$107), --('Evidence střelců a nástřel'!$H73 &lt; 'Evidence střelců a nástřel'!$H$7:$H$107)),"")</f>
        <v/>
      </c>
      <c r="L73" s="16" t="str">
        <f>IF($A73&lt;&gt;"",SUMPRODUCT(--($U$7:$U$107=1),--($T$7:$T$107=$T73),   --($C73=$C$7:$C$107), --($D73=$D$7:$D$107),  --($E73=$E$7:$E$107), --($F73=$F$7:$F$107), --($G73=$G$7:$G$107),  --($H73=$H$7:$H$107), --($I73=$I$7:$I$107), --($J73=$J$7:$J$107), --($K73=$K$7:$K$107), --('Evidence střelců a nástřel'!$G73 &lt; 'Evidence střelců a nástřel'!$G$7:$G$107)),"")</f>
        <v/>
      </c>
      <c r="M73" s="16" t="str">
        <f>IF($A73&lt;&gt;"",IF(AND(U73=0,Nastavení!$B$5="NE"), 1+SUMPRODUCT(--($A$7:$A$107&lt;&gt;""),--(T$7:$T$107=$T73), --($B73 &lt; $B$7:$B$107)), SUM($C73:$L73)),"")</f>
        <v/>
      </c>
      <c r="N73" s="16" t="str">
        <f>IF($A73&lt;&gt;"", SUMPRODUCT(--($T$7:$T$107=$T73),--($M$7:$M$107=$M73), --('Evidence střelců a nástřel'!$Q73 &lt; 'Evidence střelců a nástřel'!$Q$7:$Q$107)), "")</f>
        <v/>
      </c>
      <c r="O73" s="16" t="str">
        <f t="shared" si="7"/>
        <v/>
      </c>
      <c r="P73" s="16" t="str">
        <f>IF($A73&lt;&gt;"", IF(ISNA(VLOOKUP($T73,Nastavení!$B$10:$D$22,3,FALSE)),$O73,  $O73 + VLOOKUP('Evidence střelců a nástřel'!$C73,Nastavení!$B$10:$D$22,3,FALSE)), "")</f>
        <v/>
      </c>
      <c r="Q73" s="16" t="str">
        <f>IF($A73 &lt;&gt;"", COUNTIF($P$7:$P73, $P73) -1, "")</f>
        <v/>
      </c>
      <c r="R73" s="16" t="str">
        <f t="shared" si="6"/>
        <v/>
      </c>
      <c r="S73" s="16" t="str">
        <f>IF($A73&lt;&gt;"",  SUMPRODUCT(--('Evidence střelců a nástřel'!$A$7:$A$107&lt;&gt;""),--($T$7:$T$107&lt;&gt;"MZ"),--($T$7:$T$107=$T73),--('Evidence střelců a nástřel'!$S$7:$S$107='Evidence střelců a nástřel'!$S73)),"")</f>
        <v/>
      </c>
      <c r="T73" s="16" t="str">
        <f>IF( $A73&lt;&gt;"",IF(Nastavení!$B$4="NE", 'Evidence střelců a nástřel'!$C73,""),"")</f>
        <v/>
      </c>
      <c r="U73" s="16" t="str">
        <f>IF($A73&lt;&gt;"", IF(OR('Evidence střelců a nástřel'!$P73="",Nastavení!$B$5="ANO"),1,0),"")</f>
        <v/>
      </c>
    </row>
    <row r="74" spans="1:21" x14ac:dyDescent="0.25">
      <c r="A74" s="16" t="str">
        <f>'Evidence střelců a nástřel'!$A74</f>
        <v/>
      </c>
      <c r="B74" s="16" t="str">
        <f>IF($A74&lt;&gt;"", SUM('Evidence střelců a nástřel'!$F74:$O74)  +  IF(Nastavení!$B$5 = "NE", 'Evidence střelců a nástřel'!$P74, 0),"")</f>
        <v/>
      </c>
      <c r="C74" s="16" t="str">
        <f t="shared" si="5"/>
        <v/>
      </c>
      <c r="D74" s="16" t="str">
        <f>IF($A74&lt;&gt;"", SUMPRODUCT(--($U$7:$U$107=1), --($T$7:$T$107=$T74), --($C74=$C$7:$C$107), --('Evidence střelců a nástřel'!$O74 &lt; 'Evidence střelců a nástřel'!$O$7:$O$107)), "")</f>
        <v/>
      </c>
      <c r="E74" s="16" t="str">
        <f>IF($A74&lt;&gt;"",SUMPRODUCT(--($U$7:$U$107=1),--($T$7:$T$107=$T74),  --($C74=$C$7:$C$107), --($D74=$D$7:$D$107),--('Evidence střelců a nástřel'!$N74 &lt; 'Evidence střelců a nástřel'!$N$7:$N$107)),"")</f>
        <v/>
      </c>
      <c r="F74" s="16" t="str">
        <f>IF($A74&lt;&gt;"",SUMPRODUCT(--($U$7:$U$107=1),--($T$7:$T$107=$T74), --($C74=$C$7:$C$107), --($D74=$D$7:$D$107),  --($E74=$E$7:$E$107), --('Evidence střelců a nástřel'!$M74 &lt; 'Evidence střelců a nástřel'!$M$7:$M$107)),"")</f>
        <v/>
      </c>
      <c r="G74" s="16" t="str">
        <f>IF($A74&lt;&gt;"",SUMPRODUCT(--($U$7:$U$107=1),--($T$7:$T$107=$T74), --($C74=$C$7:$C$107), --($D74=$D$7:$D$107),  --($E74=$E$7:$E$107),--($F74=$F$7:$F$107), --('Evidence střelců a nástřel'!$L74 &lt; 'Evidence střelců a nástřel'!$L$7:$L$107)),"")</f>
        <v/>
      </c>
      <c r="H74" s="16" t="str">
        <f>IF($A74&lt;&gt;"",SUMPRODUCT(--($U$7:$U$107=1),--($T$7:$T$107=$T74), --($C74=$C$7:$C$107), --($D74=$D$7:$D$107),  --($E74=$E$7:$E$107), --($F74=$F$7:$F$107), --($G74=$G$7:$G$107), --('Evidence střelců a nástřel'!$K74 &lt; 'Evidence střelců a nástřel'!$K$7:$K$107)),"")</f>
        <v/>
      </c>
      <c r="I74" s="16" t="str">
        <f>IF($A74&lt;&gt;"",SUMPRODUCT(--($U$7:$U$107=1),--($T$7:$T$107=$T74),  --($C74=$C$7:$C$107), --($D74=$D$7:$D$107),  --($E74=$E$7:$E$107), --($F74=$F$7:$F$107), --($G74=$G$7:$G$107),  --($H74=$H$7:$H$107), --('Evidence střelců a nástřel'!$J74 &lt; 'Evidence střelců a nástřel'!$J$7:$J$107)),"")</f>
        <v/>
      </c>
      <c r="J74" s="16" t="str">
        <f>IF($A74&lt;&gt;"",SUMPRODUCT(--($U$7:$U$107=1),--($T$7:$T$107=$T74),   --($C74=$C$7:$C$107), --($D74=$D$7:$D$107),  --($E74=$E$7:$E$107), --($F74=$F$7:$F$107), --($G74=$G$7:$G$107),  --($H74=$H$7:$H$107), --($I74=$I$7:$I$107), --('Evidence střelců a nástřel'!$I74 &lt; 'Evidence střelců a nástřel'!$I$7:$I$107)),"")</f>
        <v/>
      </c>
      <c r="K74" s="16" t="str">
        <f>IF($A74&lt;&gt;"",SUMPRODUCT(--($U$7:$U$107=1),--($T$7:$T$107=$T74),  --($C74=$C$7:$C$107), --($D74=$D$7:$D$107),  --($E74=$E$7:$E$107), --($F74=$F$7:$F$107), --($G74=$G$7:$G$107),  --($H74=$H$7:$H$107), --($I74=$I$7:$I$107), --($J74=$J$7:$J$107), --('Evidence střelců a nástřel'!$H74 &lt; 'Evidence střelců a nástřel'!$H$7:$H$107)),"")</f>
        <v/>
      </c>
      <c r="L74" s="16" t="str">
        <f>IF($A74&lt;&gt;"",SUMPRODUCT(--($U$7:$U$107=1),--($T$7:$T$107=$T74),   --($C74=$C$7:$C$107), --($D74=$D$7:$D$107),  --($E74=$E$7:$E$107), --($F74=$F$7:$F$107), --($G74=$G$7:$G$107),  --($H74=$H$7:$H$107), --($I74=$I$7:$I$107), --($J74=$J$7:$J$107), --($K74=$K$7:$K$107), --('Evidence střelců a nástřel'!$G74 &lt; 'Evidence střelců a nástřel'!$G$7:$G$107)),"")</f>
        <v/>
      </c>
      <c r="M74" s="16" t="str">
        <f>IF($A74&lt;&gt;"",IF(AND(U74=0,Nastavení!$B$5="NE"), 1+SUMPRODUCT(--($A$7:$A$107&lt;&gt;""),--(T$7:$T$107=$T74), --($B74 &lt; $B$7:$B$107)), SUM($C74:$L74)),"")</f>
        <v/>
      </c>
      <c r="N74" s="16" t="str">
        <f>IF($A74&lt;&gt;"", SUMPRODUCT(--($T$7:$T$107=$T74),--($M$7:$M$107=$M74), --('Evidence střelců a nástřel'!$Q74 &lt; 'Evidence střelců a nástřel'!$Q$7:$Q$107)), "")</f>
        <v/>
      </c>
      <c r="O74" s="16" t="str">
        <f t="shared" si="7"/>
        <v/>
      </c>
      <c r="P74" s="16" t="str">
        <f>IF($A74&lt;&gt;"", IF(ISNA(VLOOKUP($T74,Nastavení!$B$10:$D$22,3,FALSE)),$O74,  $O74 + VLOOKUP('Evidence střelců a nástřel'!$C74,Nastavení!$B$10:$D$22,3,FALSE)), "")</f>
        <v/>
      </c>
      <c r="Q74" s="16" t="str">
        <f>IF($A74 &lt;&gt;"", COUNTIF($P$7:$P74, $P74) -1, "")</f>
        <v/>
      </c>
      <c r="R74" s="16" t="str">
        <f t="shared" si="6"/>
        <v/>
      </c>
      <c r="S74" s="16" t="str">
        <f>IF($A74&lt;&gt;"",  SUMPRODUCT(--('Evidence střelců a nástřel'!$A$7:$A$107&lt;&gt;""),--($T$7:$T$107&lt;&gt;"MZ"),--($T$7:$T$107=$T74),--('Evidence střelců a nástřel'!$S$7:$S$107='Evidence střelců a nástřel'!$S74)),"")</f>
        <v/>
      </c>
      <c r="T74" s="16" t="str">
        <f>IF( $A74&lt;&gt;"",IF(Nastavení!$B$4="NE", 'Evidence střelců a nástřel'!$C74,""),"")</f>
        <v/>
      </c>
      <c r="U74" s="16" t="str">
        <f>IF($A74&lt;&gt;"", IF(OR('Evidence střelců a nástřel'!$P74="",Nastavení!$B$5="ANO"),1,0),"")</f>
        <v/>
      </c>
    </row>
    <row r="75" spans="1:21" x14ac:dyDescent="0.25">
      <c r="A75" s="16" t="str">
        <f>'Evidence střelců a nástřel'!$A75</f>
        <v/>
      </c>
      <c r="B75" s="16" t="str">
        <f>IF($A75&lt;&gt;"", SUM('Evidence střelců a nástřel'!$F75:$O75)  +  IF(Nastavení!$B$5 = "NE", 'Evidence střelců a nástřel'!$P75, 0),"")</f>
        <v/>
      </c>
      <c r="C75" s="16" t="str">
        <f t="shared" si="5"/>
        <v/>
      </c>
      <c r="D75" s="16" t="str">
        <f>IF($A75&lt;&gt;"", SUMPRODUCT(--($U$7:$U$107=1), --($T$7:$T$107=$T75), --($C75=$C$7:$C$107), --('Evidence střelců a nástřel'!$O75 &lt; 'Evidence střelců a nástřel'!$O$7:$O$107)), "")</f>
        <v/>
      </c>
      <c r="E75" s="16" t="str">
        <f>IF($A75&lt;&gt;"",SUMPRODUCT(--($U$7:$U$107=1),--($T$7:$T$107=$T75),  --($C75=$C$7:$C$107), --($D75=$D$7:$D$107),--('Evidence střelců a nástřel'!$N75 &lt; 'Evidence střelců a nástřel'!$N$7:$N$107)),"")</f>
        <v/>
      </c>
      <c r="F75" s="16" t="str">
        <f>IF($A75&lt;&gt;"",SUMPRODUCT(--($U$7:$U$107=1),--($T$7:$T$107=$T75), --($C75=$C$7:$C$107), --($D75=$D$7:$D$107),  --($E75=$E$7:$E$107), --('Evidence střelců a nástřel'!$M75 &lt; 'Evidence střelců a nástřel'!$M$7:$M$107)),"")</f>
        <v/>
      </c>
      <c r="G75" s="16" t="str">
        <f>IF($A75&lt;&gt;"",SUMPRODUCT(--($U$7:$U$107=1),--($T$7:$T$107=$T75), --($C75=$C$7:$C$107), --($D75=$D$7:$D$107),  --($E75=$E$7:$E$107),--($F75=$F$7:$F$107), --('Evidence střelců a nástřel'!$L75 &lt; 'Evidence střelců a nástřel'!$L$7:$L$107)),"")</f>
        <v/>
      </c>
      <c r="H75" s="16" t="str">
        <f>IF($A75&lt;&gt;"",SUMPRODUCT(--($U$7:$U$107=1),--($T$7:$T$107=$T75), --($C75=$C$7:$C$107), --($D75=$D$7:$D$107),  --($E75=$E$7:$E$107), --($F75=$F$7:$F$107), --($G75=$G$7:$G$107), --('Evidence střelců a nástřel'!$K75 &lt; 'Evidence střelců a nástřel'!$K$7:$K$107)),"")</f>
        <v/>
      </c>
      <c r="I75" s="16" t="str">
        <f>IF($A75&lt;&gt;"",SUMPRODUCT(--($U$7:$U$107=1),--($T$7:$T$107=$T75),  --($C75=$C$7:$C$107), --($D75=$D$7:$D$107),  --($E75=$E$7:$E$107), --($F75=$F$7:$F$107), --($G75=$G$7:$G$107),  --($H75=$H$7:$H$107), --('Evidence střelců a nástřel'!$J75 &lt; 'Evidence střelců a nástřel'!$J$7:$J$107)),"")</f>
        <v/>
      </c>
      <c r="J75" s="16" t="str">
        <f>IF($A75&lt;&gt;"",SUMPRODUCT(--($U$7:$U$107=1),--($T$7:$T$107=$T75),   --($C75=$C$7:$C$107), --($D75=$D$7:$D$107),  --($E75=$E$7:$E$107), --($F75=$F$7:$F$107), --($G75=$G$7:$G$107),  --($H75=$H$7:$H$107), --($I75=$I$7:$I$107), --('Evidence střelců a nástřel'!$I75 &lt; 'Evidence střelců a nástřel'!$I$7:$I$107)),"")</f>
        <v/>
      </c>
      <c r="K75" s="16" t="str">
        <f>IF($A75&lt;&gt;"",SUMPRODUCT(--($U$7:$U$107=1),--($T$7:$T$107=$T75),  --($C75=$C$7:$C$107), --($D75=$D$7:$D$107),  --($E75=$E$7:$E$107), --($F75=$F$7:$F$107), --($G75=$G$7:$G$107),  --($H75=$H$7:$H$107), --($I75=$I$7:$I$107), --($J75=$J$7:$J$107), --('Evidence střelců a nástřel'!$H75 &lt; 'Evidence střelců a nástřel'!$H$7:$H$107)),"")</f>
        <v/>
      </c>
      <c r="L75" s="16" t="str">
        <f>IF($A75&lt;&gt;"",SUMPRODUCT(--($U$7:$U$107=1),--($T$7:$T$107=$T75),   --($C75=$C$7:$C$107), --($D75=$D$7:$D$107),  --($E75=$E$7:$E$107), --($F75=$F$7:$F$107), --($G75=$G$7:$G$107),  --($H75=$H$7:$H$107), --($I75=$I$7:$I$107), --($J75=$J$7:$J$107), --($K75=$K$7:$K$107), --('Evidence střelců a nástřel'!$G75 &lt; 'Evidence střelců a nástřel'!$G$7:$G$107)),"")</f>
        <v/>
      </c>
      <c r="M75" s="16" t="str">
        <f>IF($A75&lt;&gt;"",IF(AND(U75=0,Nastavení!$B$5="NE"), 1+SUMPRODUCT(--($A$7:$A$107&lt;&gt;""),--(T$7:$T$107=$T75), --($B75 &lt; $B$7:$B$107)), SUM($C75:$L75)),"")</f>
        <v/>
      </c>
      <c r="N75" s="16" t="str">
        <f>IF($A75&lt;&gt;"", SUMPRODUCT(--($T$7:$T$107=$T75),--($M$7:$M$107=$M75), --('Evidence střelců a nástřel'!$Q75 &lt; 'Evidence střelců a nástřel'!$Q$7:$Q$107)), "")</f>
        <v/>
      </c>
      <c r="O75" s="16" t="str">
        <f t="shared" si="7"/>
        <v/>
      </c>
      <c r="P75" s="16" t="str">
        <f>IF($A75&lt;&gt;"", IF(ISNA(VLOOKUP($T75,Nastavení!$B$10:$D$22,3,FALSE)),$O75,  $O75 + VLOOKUP('Evidence střelců a nástřel'!$C75,Nastavení!$B$10:$D$22,3,FALSE)), "")</f>
        <v/>
      </c>
      <c r="Q75" s="16" t="str">
        <f>IF($A75 &lt;&gt;"", COUNTIF($P$7:$P75, $P75) -1, "")</f>
        <v/>
      </c>
      <c r="R75" s="16" t="str">
        <f t="shared" si="6"/>
        <v/>
      </c>
      <c r="S75" s="16" t="str">
        <f>IF($A75&lt;&gt;"",  SUMPRODUCT(--('Evidence střelců a nástřel'!$A$7:$A$107&lt;&gt;""),--($T$7:$T$107&lt;&gt;"MZ"),--($T$7:$T$107=$T75),--('Evidence střelců a nástřel'!$S$7:$S$107='Evidence střelců a nástřel'!$S75)),"")</f>
        <v/>
      </c>
      <c r="T75" s="16" t="str">
        <f>IF( $A75&lt;&gt;"",IF(Nastavení!$B$4="NE", 'Evidence střelců a nástřel'!$C75,""),"")</f>
        <v/>
      </c>
      <c r="U75" s="16" t="str">
        <f>IF($A75&lt;&gt;"", IF(OR('Evidence střelců a nástřel'!$P75="",Nastavení!$B$5="ANO"),1,0),"")</f>
        <v/>
      </c>
    </row>
    <row r="76" spans="1:21" x14ac:dyDescent="0.25">
      <c r="A76" s="16" t="str">
        <f>'Evidence střelců a nástřel'!$A76</f>
        <v/>
      </c>
      <c r="B76" s="16" t="str">
        <f>IF($A76&lt;&gt;"", SUM('Evidence střelců a nástřel'!$F76:$O76)  +  IF(Nastavení!$B$5 = "NE", 'Evidence střelců a nástřel'!$P76, 0),"")</f>
        <v/>
      </c>
      <c r="C76" s="16" t="str">
        <f t="shared" si="5"/>
        <v/>
      </c>
      <c r="D76" s="16" t="str">
        <f>IF($A76&lt;&gt;"", SUMPRODUCT(--($U$7:$U$107=1), --($T$7:$T$107=$T76), --($C76=$C$7:$C$107), --('Evidence střelců a nástřel'!$O76 &lt; 'Evidence střelců a nástřel'!$O$7:$O$107)), "")</f>
        <v/>
      </c>
      <c r="E76" s="16" t="str">
        <f>IF($A76&lt;&gt;"",SUMPRODUCT(--($U$7:$U$107=1),--($T$7:$T$107=$T76),  --($C76=$C$7:$C$107), --($D76=$D$7:$D$107),--('Evidence střelců a nástřel'!$N76 &lt; 'Evidence střelců a nástřel'!$N$7:$N$107)),"")</f>
        <v/>
      </c>
      <c r="F76" s="16" t="str">
        <f>IF($A76&lt;&gt;"",SUMPRODUCT(--($U$7:$U$107=1),--($T$7:$T$107=$T76), --($C76=$C$7:$C$107), --($D76=$D$7:$D$107),  --($E76=$E$7:$E$107), --('Evidence střelců a nástřel'!$M76 &lt; 'Evidence střelců a nástřel'!$M$7:$M$107)),"")</f>
        <v/>
      </c>
      <c r="G76" s="16" t="str">
        <f>IF($A76&lt;&gt;"",SUMPRODUCT(--($U$7:$U$107=1),--($T$7:$T$107=$T76), --($C76=$C$7:$C$107), --($D76=$D$7:$D$107),  --($E76=$E$7:$E$107),--($F76=$F$7:$F$107), --('Evidence střelců a nástřel'!$L76 &lt; 'Evidence střelců a nástřel'!$L$7:$L$107)),"")</f>
        <v/>
      </c>
      <c r="H76" s="16" t="str">
        <f>IF($A76&lt;&gt;"",SUMPRODUCT(--($U$7:$U$107=1),--($T$7:$T$107=$T76), --($C76=$C$7:$C$107), --($D76=$D$7:$D$107),  --($E76=$E$7:$E$107), --($F76=$F$7:$F$107), --($G76=$G$7:$G$107), --('Evidence střelců a nástřel'!$K76 &lt; 'Evidence střelců a nástřel'!$K$7:$K$107)),"")</f>
        <v/>
      </c>
      <c r="I76" s="16" t="str">
        <f>IF($A76&lt;&gt;"",SUMPRODUCT(--($U$7:$U$107=1),--($T$7:$T$107=$T76),  --($C76=$C$7:$C$107), --($D76=$D$7:$D$107),  --($E76=$E$7:$E$107), --($F76=$F$7:$F$107), --($G76=$G$7:$G$107),  --($H76=$H$7:$H$107), --('Evidence střelců a nástřel'!$J76 &lt; 'Evidence střelců a nástřel'!$J$7:$J$107)),"")</f>
        <v/>
      </c>
      <c r="J76" s="16" t="str">
        <f>IF($A76&lt;&gt;"",SUMPRODUCT(--($U$7:$U$107=1),--($T$7:$T$107=$T76),   --($C76=$C$7:$C$107), --($D76=$D$7:$D$107),  --($E76=$E$7:$E$107), --($F76=$F$7:$F$107), --($G76=$G$7:$G$107),  --($H76=$H$7:$H$107), --($I76=$I$7:$I$107), --('Evidence střelců a nástřel'!$I76 &lt; 'Evidence střelců a nástřel'!$I$7:$I$107)),"")</f>
        <v/>
      </c>
      <c r="K76" s="16" t="str">
        <f>IF($A76&lt;&gt;"",SUMPRODUCT(--($U$7:$U$107=1),--($T$7:$T$107=$T76),  --($C76=$C$7:$C$107), --($D76=$D$7:$D$107),  --($E76=$E$7:$E$107), --($F76=$F$7:$F$107), --($G76=$G$7:$G$107),  --($H76=$H$7:$H$107), --($I76=$I$7:$I$107), --($J76=$J$7:$J$107), --('Evidence střelců a nástřel'!$H76 &lt; 'Evidence střelců a nástřel'!$H$7:$H$107)),"")</f>
        <v/>
      </c>
      <c r="L76" s="16" t="str">
        <f>IF($A76&lt;&gt;"",SUMPRODUCT(--($U$7:$U$107=1),--($T$7:$T$107=$T76),   --($C76=$C$7:$C$107), --($D76=$D$7:$D$107),  --($E76=$E$7:$E$107), --($F76=$F$7:$F$107), --($G76=$G$7:$G$107),  --($H76=$H$7:$H$107), --($I76=$I$7:$I$107), --($J76=$J$7:$J$107), --($K76=$K$7:$K$107), --('Evidence střelců a nástřel'!$G76 &lt; 'Evidence střelců a nástřel'!$G$7:$G$107)),"")</f>
        <v/>
      </c>
      <c r="M76" s="16" t="str">
        <f>IF($A76&lt;&gt;"",IF(AND(U76=0,Nastavení!$B$5="NE"), 1+SUMPRODUCT(--($A$7:$A$107&lt;&gt;""),--(T$7:$T$107=$T76), --($B76 &lt; $B$7:$B$107)), SUM($C76:$L76)),"")</f>
        <v/>
      </c>
      <c r="N76" s="16" t="str">
        <f>IF($A76&lt;&gt;"", SUMPRODUCT(--($T$7:$T$107=$T76),--($M$7:$M$107=$M76), --('Evidence střelců a nástřel'!$Q76 &lt; 'Evidence střelců a nástřel'!$Q$7:$Q$107)), "")</f>
        <v/>
      </c>
      <c r="O76" s="16" t="str">
        <f t="shared" si="7"/>
        <v/>
      </c>
      <c r="P76" s="16" t="str">
        <f>IF($A76&lt;&gt;"", IF(ISNA(VLOOKUP($T76,Nastavení!$B$10:$D$22,3,FALSE)),$O76,  $O76 + VLOOKUP('Evidence střelců a nástřel'!$C76,Nastavení!$B$10:$D$22,3,FALSE)), "")</f>
        <v/>
      </c>
      <c r="Q76" s="16" t="str">
        <f>IF($A76 &lt;&gt;"", COUNTIF($P$7:$P76, $P76) -1, "")</f>
        <v/>
      </c>
      <c r="R76" s="16" t="str">
        <f t="shared" si="6"/>
        <v/>
      </c>
      <c r="S76" s="16" t="str">
        <f>IF($A76&lt;&gt;"",  SUMPRODUCT(--('Evidence střelců a nástřel'!$A$7:$A$107&lt;&gt;""),--($T$7:$T$107&lt;&gt;"MZ"),--($T$7:$T$107=$T76),--('Evidence střelců a nástřel'!$S$7:$S$107='Evidence střelců a nástřel'!$S76)),"")</f>
        <v/>
      </c>
      <c r="T76" s="16" t="str">
        <f>IF( $A76&lt;&gt;"",IF(Nastavení!$B$4="NE", 'Evidence střelců a nástřel'!$C76,""),"")</f>
        <v/>
      </c>
      <c r="U76" s="16" t="str">
        <f>IF($A76&lt;&gt;"", IF(OR('Evidence střelců a nástřel'!$P76="",Nastavení!$B$5="ANO"),1,0),"")</f>
        <v/>
      </c>
    </row>
    <row r="77" spans="1:21" x14ac:dyDescent="0.25">
      <c r="A77" s="16" t="str">
        <f>'Evidence střelců a nástřel'!$A77</f>
        <v/>
      </c>
      <c r="B77" s="16" t="str">
        <f>IF($A77&lt;&gt;"", SUM('Evidence střelců a nástřel'!$F77:$O77)  +  IF(Nastavení!$B$5 = "NE", 'Evidence střelců a nástřel'!$P77, 0),"")</f>
        <v/>
      </c>
      <c r="C77" s="16" t="str">
        <f t="shared" si="5"/>
        <v/>
      </c>
      <c r="D77" s="16" t="str">
        <f>IF($A77&lt;&gt;"", SUMPRODUCT(--($U$7:$U$107=1), --($T$7:$T$107=$T77), --($C77=$C$7:$C$107), --('Evidence střelců a nástřel'!$O77 &lt; 'Evidence střelců a nástřel'!$O$7:$O$107)), "")</f>
        <v/>
      </c>
      <c r="E77" s="16" t="str">
        <f>IF($A77&lt;&gt;"",SUMPRODUCT(--($U$7:$U$107=1),--($T$7:$T$107=$T77),  --($C77=$C$7:$C$107), --($D77=$D$7:$D$107),--('Evidence střelců a nástřel'!$N77 &lt; 'Evidence střelců a nástřel'!$N$7:$N$107)),"")</f>
        <v/>
      </c>
      <c r="F77" s="16" t="str">
        <f>IF($A77&lt;&gt;"",SUMPRODUCT(--($U$7:$U$107=1),--($T$7:$T$107=$T77), --($C77=$C$7:$C$107), --($D77=$D$7:$D$107),  --($E77=$E$7:$E$107), --('Evidence střelců a nástřel'!$M77 &lt; 'Evidence střelců a nástřel'!$M$7:$M$107)),"")</f>
        <v/>
      </c>
      <c r="G77" s="16" t="str">
        <f>IF($A77&lt;&gt;"",SUMPRODUCT(--($U$7:$U$107=1),--($T$7:$T$107=$T77), --($C77=$C$7:$C$107), --($D77=$D$7:$D$107),  --($E77=$E$7:$E$107),--($F77=$F$7:$F$107), --('Evidence střelců a nástřel'!$L77 &lt; 'Evidence střelců a nástřel'!$L$7:$L$107)),"")</f>
        <v/>
      </c>
      <c r="H77" s="16" t="str">
        <f>IF($A77&lt;&gt;"",SUMPRODUCT(--($U$7:$U$107=1),--($T$7:$T$107=$T77), --($C77=$C$7:$C$107), --($D77=$D$7:$D$107),  --($E77=$E$7:$E$107), --($F77=$F$7:$F$107), --($G77=$G$7:$G$107), --('Evidence střelců a nástřel'!$K77 &lt; 'Evidence střelců a nástřel'!$K$7:$K$107)),"")</f>
        <v/>
      </c>
      <c r="I77" s="16" t="str">
        <f>IF($A77&lt;&gt;"",SUMPRODUCT(--($U$7:$U$107=1),--($T$7:$T$107=$T77),  --($C77=$C$7:$C$107), --($D77=$D$7:$D$107),  --($E77=$E$7:$E$107), --($F77=$F$7:$F$107), --($G77=$G$7:$G$107),  --($H77=$H$7:$H$107), --('Evidence střelců a nástřel'!$J77 &lt; 'Evidence střelců a nástřel'!$J$7:$J$107)),"")</f>
        <v/>
      </c>
      <c r="J77" s="16" t="str">
        <f>IF($A77&lt;&gt;"",SUMPRODUCT(--($U$7:$U$107=1),--($T$7:$T$107=$T77),   --($C77=$C$7:$C$107), --($D77=$D$7:$D$107),  --($E77=$E$7:$E$107), --($F77=$F$7:$F$107), --($G77=$G$7:$G$107),  --($H77=$H$7:$H$107), --($I77=$I$7:$I$107), --('Evidence střelců a nástřel'!$I77 &lt; 'Evidence střelců a nástřel'!$I$7:$I$107)),"")</f>
        <v/>
      </c>
      <c r="K77" s="16" t="str">
        <f>IF($A77&lt;&gt;"",SUMPRODUCT(--($U$7:$U$107=1),--($T$7:$T$107=$T77),  --($C77=$C$7:$C$107), --($D77=$D$7:$D$107),  --($E77=$E$7:$E$107), --($F77=$F$7:$F$107), --($G77=$G$7:$G$107),  --($H77=$H$7:$H$107), --($I77=$I$7:$I$107), --($J77=$J$7:$J$107), --('Evidence střelců a nástřel'!$H77 &lt; 'Evidence střelců a nástřel'!$H$7:$H$107)),"")</f>
        <v/>
      </c>
      <c r="L77" s="16" t="str">
        <f>IF($A77&lt;&gt;"",SUMPRODUCT(--($U$7:$U$107=1),--($T$7:$T$107=$T77),   --($C77=$C$7:$C$107), --($D77=$D$7:$D$107),  --($E77=$E$7:$E$107), --($F77=$F$7:$F$107), --($G77=$G$7:$G$107),  --($H77=$H$7:$H$107), --($I77=$I$7:$I$107), --($J77=$J$7:$J$107), --($K77=$K$7:$K$107), --('Evidence střelců a nástřel'!$G77 &lt; 'Evidence střelců a nástřel'!$G$7:$G$107)),"")</f>
        <v/>
      </c>
      <c r="M77" s="16" t="str">
        <f>IF($A77&lt;&gt;"",IF(AND(U77=0,Nastavení!$B$5="NE"), 1+SUMPRODUCT(--($A$7:$A$107&lt;&gt;""),--(T$7:$T$107=$T77), --($B77 &lt; $B$7:$B$107)), SUM($C77:$L77)),"")</f>
        <v/>
      </c>
      <c r="N77" s="16" t="str">
        <f>IF($A77&lt;&gt;"", SUMPRODUCT(--($T$7:$T$107=$T77),--($M$7:$M$107=$M77), --('Evidence střelců a nástřel'!$Q77 &lt; 'Evidence střelců a nástřel'!$Q$7:$Q$107)), "")</f>
        <v/>
      </c>
      <c r="O77" s="16" t="str">
        <f t="shared" si="7"/>
        <v/>
      </c>
      <c r="P77" s="16" t="str">
        <f>IF($A77&lt;&gt;"", IF(ISNA(VLOOKUP($T77,Nastavení!$B$10:$D$22,3,FALSE)),$O77,  $O77 + VLOOKUP('Evidence střelců a nástřel'!$C77,Nastavení!$B$10:$D$22,3,FALSE)), "")</f>
        <v/>
      </c>
      <c r="Q77" s="16" t="str">
        <f>IF($A77 &lt;&gt;"", COUNTIF($P$7:$P77, $P77) -1, "")</f>
        <v/>
      </c>
      <c r="R77" s="16" t="str">
        <f t="shared" si="6"/>
        <v/>
      </c>
      <c r="S77" s="16" t="str">
        <f>IF($A77&lt;&gt;"",  SUMPRODUCT(--('Evidence střelců a nástřel'!$A$7:$A$107&lt;&gt;""),--($T$7:$T$107&lt;&gt;"MZ"),--($T$7:$T$107=$T77),--('Evidence střelců a nástřel'!$S$7:$S$107='Evidence střelců a nástřel'!$S77)),"")</f>
        <v/>
      </c>
      <c r="T77" s="16" t="str">
        <f>IF( $A77&lt;&gt;"",IF(Nastavení!$B$4="NE", 'Evidence střelců a nástřel'!$C77,""),"")</f>
        <v/>
      </c>
      <c r="U77" s="16" t="str">
        <f>IF($A77&lt;&gt;"", IF(OR('Evidence střelců a nástřel'!$P77="",Nastavení!$B$5="ANO"),1,0),"")</f>
        <v/>
      </c>
    </row>
    <row r="78" spans="1:21" x14ac:dyDescent="0.25">
      <c r="A78" s="16" t="str">
        <f>'Evidence střelců a nástřel'!$A78</f>
        <v/>
      </c>
      <c r="B78" s="16" t="str">
        <f>IF($A78&lt;&gt;"", SUM('Evidence střelců a nástřel'!$F78:$O78)  +  IF(Nastavení!$B$5 = "NE", 'Evidence střelců a nástřel'!$P78, 0),"")</f>
        <v/>
      </c>
      <c r="C78" s="16" t="str">
        <f t="shared" si="5"/>
        <v/>
      </c>
      <c r="D78" s="16" t="str">
        <f>IF($A78&lt;&gt;"", SUMPRODUCT(--($U$7:$U$107=1), --($T$7:$T$107=$T78), --($C78=$C$7:$C$107), --('Evidence střelců a nástřel'!$O78 &lt; 'Evidence střelců a nástřel'!$O$7:$O$107)), "")</f>
        <v/>
      </c>
      <c r="E78" s="16" t="str">
        <f>IF($A78&lt;&gt;"",SUMPRODUCT(--($U$7:$U$107=1),--($T$7:$T$107=$T78),  --($C78=$C$7:$C$107), --($D78=$D$7:$D$107),--('Evidence střelců a nástřel'!$N78 &lt; 'Evidence střelců a nástřel'!$N$7:$N$107)),"")</f>
        <v/>
      </c>
      <c r="F78" s="16" t="str">
        <f>IF($A78&lt;&gt;"",SUMPRODUCT(--($U$7:$U$107=1),--($T$7:$T$107=$T78), --($C78=$C$7:$C$107), --($D78=$D$7:$D$107),  --($E78=$E$7:$E$107), --('Evidence střelců a nástřel'!$M78 &lt; 'Evidence střelců a nástřel'!$M$7:$M$107)),"")</f>
        <v/>
      </c>
      <c r="G78" s="16" t="str">
        <f>IF($A78&lt;&gt;"",SUMPRODUCT(--($U$7:$U$107=1),--($T$7:$T$107=$T78), --($C78=$C$7:$C$107), --($D78=$D$7:$D$107),  --($E78=$E$7:$E$107),--($F78=$F$7:$F$107), --('Evidence střelců a nástřel'!$L78 &lt; 'Evidence střelců a nástřel'!$L$7:$L$107)),"")</f>
        <v/>
      </c>
      <c r="H78" s="16" t="str">
        <f>IF($A78&lt;&gt;"",SUMPRODUCT(--($U$7:$U$107=1),--($T$7:$T$107=$T78), --($C78=$C$7:$C$107), --($D78=$D$7:$D$107),  --($E78=$E$7:$E$107), --($F78=$F$7:$F$107), --($G78=$G$7:$G$107), --('Evidence střelců a nástřel'!$K78 &lt; 'Evidence střelců a nástřel'!$K$7:$K$107)),"")</f>
        <v/>
      </c>
      <c r="I78" s="16" t="str">
        <f>IF($A78&lt;&gt;"",SUMPRODUCT(--($U$7:$U$107=1),--($T$7:$T$107=$T78),  --($C78=$C$7:$C$107), --($D78=$D$7:$D$107),  --($E78=$E$7:$E$107), --($F78=$F$7:$F$107), --($G78=$G$7:$G$107),  --($H78=$H$7:$H$107), --('Evidence střelců a nástřel'!$J78 &lt; 'Evidence střelců a nástřel'!$J$7:$J$107)),"")</f>
        <v/>
      </c>
      <c r="J78" s="16" t="str">
        <f>IF($A78&lt;&gt;"",SUMPRODUCT(--($U$7:$U$107=1),--($T$7:$T$107=$T78),   --($C78=$C$7:$C$107), --($D78=$D$7:$D$107),  --($E78=$E$7:$E$107), --($F78=$F$7:$F$107), --($G78=$G$7:$G$107),  --($H78=$H$7:$H$107), --($I78=$I$7:$I$107), --('Evidence střelců a nástřel'!$I78 &lt; 'Evidence střelců a nástřel'!$I$7:$I$107)),"")</f>
        <v/>
      </c>
      <c r="K78" s="16" t="str">
        <f>IF($A78&lt;&gt;"",SUMPRODUCT(--($U$7:$U$107=1),--($T$7:$T$107=$T78),  --($C78=$C$7:$C$107), --($D78=$D$7:$D$107),  --($E78=$E$7:$E$107), --($F78=$F$7:$F$107), --($G78=$G$7:$G$107),  --($H78=$H$7:$H$107), --($I78=$I$7:$I$107), --($J78=$J$7:$J$107), --('Evidence střelců a nástřel'!$H78 &lt; 'Evidence střelců a nástřel'!$H$7:$H$107)),"")</f>
        <v/>
      </c>
      <c r="L78" s="16" t="str">
        <f>IF($A78&lt;&gt;"",SUMPRODUCT(--($U$7:$U$107=1),--($T$7:$T$107=$T78),   --($C78=$C$7:$C$107), --($D78=$D$7:$D$107),  --($E78=$E$7:$E$107), --($F78=$F$7:$F$107), --($G78=$G$7:$G$107),  --($H78=$H$7:$H$107), --($I78=$I$7:$I$107), --($J78=$J$7:$J$107), --($K78=$K$7:$K$107), --('Evidence střelců a nástřel'!$G78 &lt; 'Evidence střelců a nástřel'!$G$7:$G$107)),"")</f>
        <v/>
      </c>
      <c r="M78" s="16" t="str">
        <f>IF($A78&lt;&gt;"",IF(AND(U78=0,Nastavení!$B$5="NE"), 1+SUMPRODUCT(--($A$7:$A$107&lt;&gt;""),--(T$7:$T$107=$T78), --($B78 &lt; $B$7:$B$107)), SUM($C78:$L78)),"")</f>
        <v/>
      </c>
      <c r="N78" s="16" t="str">
        <f>IF($A78&lt;&gt;"", SUMPRODUCT(--($T$7:$T$107=$T78),--($M$7:$M$107=$M78), --('Evidence střelců a nástřel'!$Q78 &lt; 'Evidence střelců a nástřel'!$Q$7:$Q$107)), "")</f>
        <v/>
      </c>
      <c r="O78" s="16" t="str">
        <f t="shared" si="7"/>
        <v/>
      </c>
      <c r="P78" s="16" t="str">
        <f>IF($A78&lt;&gt;"", IF(ISNA(VLOOKUP($T78,Nastavení!$B$10:$D$22,3,FALSE)),$O78,  $O78 + VLOOKUP('Evidence střelců a nástřel'!$C78,Nastavení!$B$10:$D$22,3,FALSE)), "")</f>
        <v/>
      </c>
      <c r="Q78" s="16" t="str">
        <f>IF($A78 &lt;&gt;"", COUNTIF($P$7:$P78, $P78) -1, "")</f>
        <v/>
      </c>
      <c r="R78" s="16" t="str">
        <f t="shared" si="6"/>
        <v/>
      </c>
      <c r="S78" s="16" t="str">
        <f>IF($A78&lt;&gt;"",  SUMPRODUCT(--('Evidence střelců a nástřel'!$A$7:$A$107&lt;&gt;""),--($T$7:$T$107&lt;&gt;"MZ"),--($T$7:$T$107=$T78),--('Evidence střelců a nástřel'!$S$7:$S$107='Evidence střelců a nástřel'!$S78)),"")</f>
        <v/>
      </c>
      <c r="T78" s="16" t="str">
        <f>IF( $A78&lt;&gt;"",IF(Nastavení!$B$4="NE", 'Evidence střelců a nástřel'!$C78,""),"")</f>
        <v/>
      </c>
      <c r="U78" s="16" t="str">
        <f>IF($A78&lt;&gt;"", IF(OR('Evidence střelců a nástřel'!$P78="",Nastavení!$B$5="ANO"),1,0),"")</f>
        <v/>
      </c>
    </row>
    <row r="79" spans="1:21" x14ac:dyDescent="0.25">
      <c r="A79" s="16" t="str">
        <f>'Evidence střelců a nástřel'!$A79</f>
        <v/>
      </c>
      <c r="B79" s="16" t="str">
        <f>IF($A79&lt;&gt;"", SUM('Evidence střelců a nástřel'!$F79:$O79)  +  IF(Nastavení!$B$5 = "NE", 'Evidence střelců a nástřel'!$P79, 0),"")</f>
        <v/>
      </c>
      <c r="C79" s="16" t="str">
        <f t="shared" si="5"/>
        <v/>
      </c>
      <c r="D79" s="16" t="str">
        <f>IF($A79&lt;&gt;"", SUMPRODUCT(--($U$7:$U$107=1), --($T$7:$T$107=$T79), --($C79=$C$7:$C$107), --('Evidence střelců a nástřel'!$O79 &lt; 'Evidence střelců a nástřel'!$O$7:$O$107)), "")</f>
        <v/>
      </c>
      <c r="E79" s="16" t="str">
        <f>IF($A79&lt;&gt;"",SUMPRODUCT(--($U$7:$U$107=1),--($T$7:$T$107=$T79),  --($C79=$C$7:$C$107), --($D79=$D$7:$D$107),--('Evidence střelců a nástřel'!$N79 &lt; 'Evidence střelců a nástřel'!$N$7:$N$107)),"")</f>
        <v/>
      </c>
      <c r="F79" s="16" t="str">
        <f>IF($A79&lt;&gt;"",SUMPRODUCT(--($U$7:$U$107=1),--($T$7:$T$107=$T79), --($C79=$C$7:$C$107), --($D79=$D$7:$D$107),  --($E79=$E$7:$E$107), --('Evidence střelců a nástřel'!$M79 &lt; 'Evidence střelců a nástřel'!$M$7:$M$107)),"")</f>
        <v/>
      </c>
      <c r="G79" s="16" t="str">
        <f>IF($A79&lt;&gt;"",SUMPRODUCT(--($U$7:$U$107=1),--($T$7:$T$107=$T79), --($C79=$C$7:$C$107), --($D79=$D$7:$D$107),  --($E79=$E$7:$E$107),--($F79=$F$7:$F$107), --('Evidence střelců a nástřel'!$L79 &lt; 'Evidence střelců a nástřel'!$L$7:$L$107)),"")</f>
        <v/>
      </c>
      <c r="H79" s="16" t="str">
        <f>IF($A79&lt;&gt;"",SUMPRODUCT(--($U$7:$U$107=1),--($T$7:$T$107=$T79), --($C79=$C$7:$C$107), --($D79=$D$7:$D$107),  --($E79=$E$7:$E$107), --($F79=$F$7:$F$107), --($G79=$G$7:$G$107), --('Evidence střelců a nástřel'!$K79 &lt; 'Evidence střelců a nástřel'!$K$7:$K$107)),"")</f>
        <v/>
      </c>
      <c r="I79" s="16" t="str">
        <f>IF($A79&lt;&gt;"",SUMPRODUCT(--($U$7:$U$107=1),--($T$7:$T$107=$T79),  --($C79=$C$7:$C$107), --($D79=$D$7:$D$107),  --($E79=$E$7:$E$107), --($F79=$F$7:$F$107), --($G79=$G$7:$G$107),  --($H79=$H$7:$H$107), --('Evidence střelců a nástřel'!$J79 &lt; 'Evidence střelců a nástřel'!$J$7:$J$107)),"")</f>
        <v/>
      </c>
      <c r="J79" s="16" t="str">
        <f>IF($A79&lt;&gt;"",SUMPRODUCT(--($U$7:$U$107=1),--($T$7:$T$107=$T79),   --($C79=$C$7:$C$107), --($D79=$D$7:$D$107),  --($E79=$E$7:$E$107), --($F79=$F$7:$F$107), --($G79=$G$7:$G$107),  --($H79=$H$7:$H$107), --($I79=$I$7:$I$107), --('Evidence střelců a nástřel'!$I79 &lt; 'Evidence střelců a nástřel'!$I$7:$I$107)),"")</f>
        <v/>
      </c>
      <c r="K79" s="16" t="str">
        <f>IF($A79&lt;&gt;"",SUMPRODUCT(--($U$7:$U$107=1),--($T$7:$T$107=$T79),  --($C79=$C$7:$C$107), --($D79=$D$7:$D$107),  --($E79=$E$7:$E$107), --($F79=$F$7:$F$107), --($G79=$G$7:$G$107),  --($H79=$H$7:$H$107), --($I79=$I$7:$I$107), --($J79=$J$7:$J$107), --('Evidence střelců a nástřel'!$H79 &lt; 'Evidence střelců a nástřel'!$H$7:$H$107)),"")</f>
        <v/>
      </c>
      <c r="L79" s="16" t="str">
        <f>IF($A79&lt;&gt;"",SUMPRODUCT(--($U$7:$U$107=1),--($T$7:$T$107=$T79),   --($C79=$C$7:$C$107), --($D79=$D$7:$D$107),  --($E79=$E$7:$E$107), --($F79=$F$7:$F$107), --($G79=$G$7:$G$107),  --($H79=$H$7:$H$107), --($I79=$I$7:$I$107), --($J79=$J$7:$J$107), --($K79=$K$7:$K$107), --('Evidence střelců a nástřel'!$G79 &lt; 'Evidence střelců a nástřel'!$G$7:$G$107)),"")</f>
        <v/>
      </c>
      <c r="M79" s="16" t="str">
        <f>IF($A79&lt;&gt;"",IF(AND(U79=0,Nastavení!$B$5="NE"), 1+SUMPRODUCT(--($A$7:$A$107&lt;&gt;""),--(T$7:$T$107=$T79), --($B79 &lt; $B$7:$B$107)), SUM($C79:$L79)),"")</f>
        <v/>
      </c>
      <c r="N79" s="16" t="str">
        <f>IF($A79&lt;&gt;"", SUMPRODUCT(--($T$7:$T$107=$T79),--($M$7:$M$107=$M79), --('Evidence střelců a nástřel'!$Q79 &lt; 'Evidence střelců a nástřel'!$Q$7:$Q$107)), "")</f>
        <v/>
      </c>
      <c r="O79" s="16" t="str">
        <f t="shared" si="7"/>
        <v/>
      </c>
      <c r="P79" s="16" t="str">
        <f>IF($A79&lt;&gt;"", IF(ISNA(VLOOKUP($T79,Nastavení!$B$10:$D$22,3,FALSE)),$O79,  $O79 + VLOOKUP('Evidence střelců a nástřel'!$C79,Nastavení!$B$10:$D$22,3,FALSE)), "")</f>
        <v/>
      </c>
      <c r="Q79" s="16" t="str">
        <f>IF($A79 &lt;&gt;"", COUNTIF($P$7:$P79, $P79) -1, "")</f>
        <v/>
      </c>
      <c r="R79" s="16" t="str">
        <f t="shared" si="6"/>
        <v/>
      </c>
      <c r="S79" s="16" t="str">
        <f>IF($A79&lt;&gt;"",  SUMPRODUCT(--('Evidence střelců a nástřel'!$A$7:$A$107&lt;&gt;""),--($T$7:$T$107&lt;&gt;"MZ"),--($T$7:$T$107=$T79),--('Evidence střelců a nástřel'!$S$7:$S$107='Evidence střelců a nástřel'!$S79)),"")</f>
        <v/>
      </c>
      <c r="T79" s="16" t="str">
        <f>IF( $A79&lt;&gt;"",IF(Nastavení!$B$4="NE", 'Evidence střelců a nástřel'!$C79,""),"")</f>
        <v/>
      </c>
      <c r="U79" s="16" t="str">
        <f>IF($A79&lt;&gt;"", IF(OR('Evidence střelců a nástřel'!$P79="",Nastavení!$B$5="ANO"),1,0),"")</f>
        <v/>
      </c>
    </row>
    <row r="80" spans="1:21" x14ac:dyDescent="0.25">
      <c r="A80" s="16" t="str">
        <f>'Evidence střelců a nástřel'!$A80</f>
        <v/>
      </c>
      <c r="B80" s="16" t="str">
        <f>IF($A80&lt;&gt;"", SUM('Evidence střelců a nástřel'!$F80:$O80)  +  IF(Nastavení!$B$5 = "NE", 'Evidence střelců a nástřel'!$P80, 0),"")</f>
        <v/>
      </c>
      <c r="C80" s="16" t="str">
        <f t="shared" si="5"/>
        <v/>
      </c>
      <c r="D80" s="16" t="str">
        <f>IF($A80&lt;&gt;"", SUMPRODUCT(--($U$7:$U$107=1), --($T$7:$T$107=$T80), --($C80=$C$7:$C$107), --('Evidence střelců a nástřel'!$O80 &lt; 'Evidence střelců a nástřel'!$O$7:$O$107)), "")</f>
        <v/>
      </c>
      <c r="E80" s="16" t="str">
        <f>IF($A80&lt;&gt;"",SUMPRODUCT(--($U$7:$U$107=1),--($T$7:$T$107=$T80),  --($C80=$C$7:$C$107), --($D80=$D$7:$D$107),--('Evidence střelců a nástřel'!$N80 &lt; 'Evidence střelců a nástřel'!$N$7:$N$107)),"")</f>
        <v/>
      </c>
      <c r="F80" s="16" t="str">
        <f>IF($A80&lt;&gt;"",SUMPRODUCT(--($U$7:$U$107=1),--($T$7:$T$107=$T80), --($C80=$C$7:$C$107), --($D80=$D$7:$D$107),  --($E80=$E$7:$E$107), --('Evidence střelců a nástřel'!$M80 &lt; 'Evidence střelců a nástřel'!$M$7:$M$107)),"")</f>
        <v/>
      </c>
      <c r="G80" s="16" t="str">
        <f>IF($A80&lt;&gt;"",SUMPRODUCT(--($U$7:$U$107=1),--($T$7:$T$107=$T80), --($C80=$C$7:$C$107), --($D80=$D$7:$D$107),  --($E80=$E$7:$E$107),--($F80=$F$7:$F$107), --('Evidence střelců a nástřel'!$L80 &lt; 'Evidence střelců a nástřel'!$L$7:$L$107)),"")</f>
        <v/>
      </c>
      <c r="H80" s="16" t="str">
        <f>IF($A80&lt;&gt;"",SUMPRODUCT(--($U$7:$U$107=1),--($T$7:$T$107=$T80), --($C80=$C$7:$C$107), --($D80=$D$7:$D$107),  --($E80=$E$7:$E$107), --($F80=$F$7:$F$107), --($G80=$G$7:$G$107), --('Evidence střelců a nástřel'!$K80 &lt; 'Evidence střelců a nástřel'!$K$7:$K$107)),"")</f>
        <v/>
      </c>
      <c r="I80" s="16" t="str">
        <f>IF($A80&lt;&gt;"",SUMPRODUCT(--($U$7:$U$107=1),--($T$7:$T$107=$T80),  --($C80=$C$7:$C$107), --($D80=$D$7:$D$107),  --($E80=$E$7:$E$107), --($F80=$F$7:$F$107), --($G80=$G$7:$G$107),  --($H80=$H$7:$H$107), --('Evidence střelců a nástřel'!$J80 &lt; 'Evidence střelců a nástřel'!$J$7:$J$107)),"")</f>
        <v/>
      </c>
      <c r="J80" s="16" t="str">
        <f>IF($A80&lt;&gt;"",SUMPRODUCT(--($U$7:$U$107=1),--($T$7:$T$107=$T80),   --($C80=$C$7:$C$107), --($D80=$D$7:$D$107),  --($E80=$E$7:$E$107), --($F80=$F$7:$F$107), --($G80=$G$7:$G$107),  --($H80=$H$7:$H$107), --($I80=$I$7:$I$107), --('Evidence střelců a nástřel'!$I80 &lt; 'Evidence střelců a nástřel'!$I$7:$I$107)),"")</f>
        <v/>
      </c>
      <c r="K80" s="16" t="str">
        <f>IF($A80&lt;&gt;"",SUMPRODUCT(--($U$7:$U$107=1),--($T$7:$T$107=$T80),  --($C80=$C$7:$C$107), --($D80=$D$7:$D$107),  --($E80=$E$7:$E$107), --($F80=$F$7:$F$107), --($G80=$G$7:$G$107),  --($H80=$H$7:$H$107), --($I80=$I$7:$I$107), --($J80=$J$7:$J$107), --('Evidence střelců a nástřel'!$H80 &lt; 'Evidence střelců a nástřel'!$H$7:$H$107)),"")</f>
        <v/>
      </c>
      <c r="L80" s="16" t="str">
        <f>IF($A80&lt;&gt;"",SUMPRODUCT(--($U$7:$U$107=1),--($T$7:$T$107=$T80),   --($C80=$C$7:$C$107), --($D80=$D$7:$D$107),  --($E80=$E$7:$E$107), --($F80=$F$7:$F$107), --($G80=$G$7:$G$107),  --($H80=$H$7:$H$107), --($I80=$I$7:$I$107), --($J80=$J$7:$J$107), --($K80=$K$7:$K$107), --('Evidence střelců a nástřel'!$G80 &lt; 'Evidence střelců a nástřel'!$G$7:$G$107)),"")</f>
        <v/>
      </c>
      <c r="M80" s="16" t="str">
        <f>IF($A80&lt;&gt;"",IF(AND(U80=0,Nastavení!$B$5="NE"), 1+SUMPRODUCT(--($A$7:$A$107&lt;&gt;""),--(T$7:$T$107=$T80), --($B80 &lt; $B$7:$B$107)), SUM($C80:$L80)),"")</f>
        <v/>
      </c>
      <c r="N80" s="16" t="str">
        <f>IF($A80&lt;&gt;"", SUMPRODUCT(--($T$7:$T$107=$T80),--($M$7:$M$107=$M80), --('Evidence střelců a nástřel'!$Q80 &lt; 'Evidence střelců a nástřel'!$Q$7:$Q$107)), "")</f>
        <v/>
      </c>
      <c r="O80" s="16" t="str">
        <f t="shared" si="7"/>
        <v/>
      </c>
      <c r="P80" s="16" t="str">
        <f>IF($A80&lt;&gt;"", IF(ISNA(VLOOKUP($T80,Nastavení!$B$10:$D$22,3,FALSE)),$O80,  $O80 + VLOOKUP('Evidence střelců a nástřel'!$C80,Nastavení!$B$10:$D$22,3,FALSE)), "")</f>
        <v/>
      </c>
      <c r="Q80" s="16" t="str">
        <f>IF($A80 &lt;&gt;"", COUNTIF($P$7:$P80, $P80) -1, "")</f>
        <v/>
      </c>
      <c r="R80" s="16" t="str">
        <f t="shared" si="6"/>
        <v/>
      </c>
      <c r="S80" s="16" t="str">
        <f>IF($A80&lt;&gt;"",  SUMPRODUCT(--('Evidence střelců a nástřel'!$A$7:$A$107&lt;&gt;""),--($T$7:$T$107&lt;&gt;"MZ"),--($T$7:$T$107=$T80),--('Evidence střelců a nástřel'!$S$7:$S$107='Evidence střelců a nástřel'!$S80)),"")</f>
        <v/>
      </c>
      <c r="T80" s="16" t="str">
        <f>IF( $A80&lt;&gt;"",IF(Nastavení!$B$4="NE", 'Evidence střelců a nástřel'!$C80,""),"")</f>
        <v/>
      </c>
      <c r="U80" s="16" t="str">
        <f>IF($A80&lt;&gt;"", IF(OR('Evidence střelců a nástřel'!$P80="",Nastavení!$B$5="ANO"),1,0),"")</f>
        <v/>
      </c>
    </row>
    <row r="81" spans="1:21" x14ac:dyDescent="0.25">
      <c r="A81" s="16" t="str">
        <f>'Evidence střelců a nástřel'!$A81</f>
        <v/>
      </c>
      <c r="B81" s="16" t="str">
        <f>IF($A81&lt;&gt;"", SUM('Evidence střelců a nástřel'!$F81:$O81)  +  IF(Nastavení!$B$5 = "NE", 'Evidence střelců a nástřel'!$P81, 0),"")</f>
        <v/>
      </c>
      <c r="C81" s="16" t="str">
        <f t="shared" si="5"/>
        <v/>
      </c>
      <c r="D81" s="16" t="str">
        <f>IF($A81&lt;&gt;"", SUMPRODUCT(--($U$7:$U$107=1), --($T$7:$T$107=$T81), --($C81=$C$7:$C$107), --('Evidence střelců a nástřel'!$O81 &lt; 'Evidence střelců a nástřel'!$O$7:$O$107)), "")</f>
        <v/>
      </c>
      <c r="E81" s="16" t="str">
        <f>IF($A81&lt;&gt;"",SUMPRODUCT(--($U$7:$U$107=1),--($T$7:$T$107=$T81),  --($C81=$C$7:$C$107), --($D81=$D$7:$D$107),--('Evidence střelců a nástřel'!$N81 &lt; 'Evidence střelců a nástřel'!$N$7:$N$107)),"")</f>
        <v/>
      </c>
      <c r="F81" s="16" t="str">
        <f>IF($A81&lt;&gt;"",SUMPRODUCT(--($U$7:$U$107=1),--($T$7:$T$107=$T81), --($C81=$C$7:$C$107), --($D81=$D$7:$D$107),  --($E81=$E$7:$E$107), --('Evidence střelců a nástřel'!$M81 &lt; 'Evidence střelců a nástřel'!$M$7:$M$107)),"")</f>
        <v/>
      </c>
      <c r="G81" s="16" t="str">
        <f>IF($A81&lt;&gt;"",SUMPRODUCT(--($U$7:$U$107=1),--($T$7:$T$107=$T81), --($C81=$C$7:$C$107), --($D81=$D$7:$D$107),  --($E81=$E$7:$E$107),--($F81=$F$7:$F$107), --('Evidence střelců a nástřel'!$L81 &lt; 'Evidence střelců a nástřel'!$L$7:$L$107)),"")</f>
        <v/>
      </c>
      <c r="H81" s="16" t="str">
        <f>IF($A81&lt;&gt;"",SUMPRODUCT(--($U$7:$U$107=1),--($T$7:$T$107=$T81), --($C81=$C$7:$C$107), --($D81=$D$7:$D$107),  --($E81=$E$7:$E$107), --($F81=$F$7:$F$107), --($G81=$G$7:$G$107), --('Evidence střelců a nástřel'!$K81 &lt; 'Evidence střelců a nástřel'!$K$7:$K$107)),"")</f>
        <v/>
      </c>
      <c r="I81" s="16" t="str">
        <f>IF($A81&lt;&gt;"",SUMPRODUCT(--($U$7:$U$107=1),--($T$7:$T$107=$T81),  --($C81=$C$7:$C$107), --($D81=$D$7:$D$107),  --($E81=$E$7:$E$107), --($F81=$F$7:$F$107), --($G81=$G$7:$G$107),  --($H81=$H$7:$H$107), --('Evidence střelců a nástřel'!$J81 &lt; 'Evidence střelců a nástřel'!$J$7:$J$107)),"")</f>
        <v/>
      </c>
      <c r="J81" s="16" t="str">
        <f>IF($A81&lt;&gt;"",SUMPRODUCT(--($U$7:$U$107=1),--($T$7:$T$107=$T81),   --($C81=$C$7:$C$107), --($D81=$D$7:$D$107),  --($E81=$E$7:$E$107), --($F81=$F$7:$F$107), --($G81=$G$7:$G$107),  --($H81=$H$7:$H$107), --($I81=$I$7:$I$107), --('Evidence střelců a nástřel'!$I81 &lt; 'Evidence střelců a nástřel'!$I$7:$I$107)),"")</f>
        <v/>
      </c>
      <c r="K81" s="16" t="str">
        <f>IF($A81&lt;&gt;"",SUMPRODUCT(--($U$7:$U$107=1),--($T$7:$T$107=$T81),  --($C81=$C$7:$C$107), --($D81=$D$7:$D$107),  --($E81=$E$7:$E$107), --($F81=$F$7:$F$107), --($G81=$G$7:$G$107),  --($H81=$H$7:$H$107), --($I81=$I$7:$I$107), --($J81=$J$7:$J$107), --('Evidence střelců a nástřel'!$H81 &lt; 'Evidence střelců a nástřel'!$H$7:$H$107)),"")</f>
        <v/>
      </c>
      <c r="L81" s="16" t="str">
        <f>IF($A81&lt;&gt;"",SUMPRODUCT(--($U$7:$U$107=1),--($T$7:$T$107=$T81),   --($C81=$C$7:$C$107), --($D81=$D$7:$D$107),  --($E81=$E$7:$E$107), --($F81=$F$7:$F$107), --($G81=$G$7:$G$107),  --($H81=$H$7:$H$107), --($I81=$I$7:$I$107), --($J81=$J$7:$J$107), --($K81=$K$7:$K$107), --('Evidence střelců a nástřel'!$G81 &lt; 'Evidence střelců a nástřel'!$G$7:$G$107)),"")</f>
        <v/>
      </c>
      <c r="M81" s="16" t="str">
        <f>IF($A81&lt;&gt;"",IF(AND(U81=0,Nastavení!$B$5="NE"), 1+SUMPRODUCT(--($A$7:$A$107&lt;&gt;""),--(T$7:$T$107=$T81), --($B81 &lt; $B$7:$B$107)), SUM($C81:$L81)),"")</f>
        <v/>
      </c>
      <c r="N81" s="16" t="str">
        <f>IF($A81&lt;&gt;"", SUMPRODUCT(--($T$7:$T$107=$T81),--($M$7:$M$107=$M81), --('Evidence střelců a nástřel'!$Q81 &lt; 'Evidence střelců a nástřel'!$Q$7:$Q$107)), "")</f>
        <v/>
      </c>
      <c r="O81" s="16" t="str">
        <f t="shared" si="7"/>
        <v/>
      </c>
      <c r="P81" s="16" t="str">
        <f>IF($A81&lt;&gt;"", IF(ISNA(VLOOKUP($T81,Nastavení!$B$10:$D$22,3,FALSE)),$O81,  $O81 + VLOOKUP('Evidence střelců a nástřel'!$C81,Nastavení!$B$10:$D$22,3,FALSE)), "")</f>
        <v/>
      </c>
      <c r="Q81" s="16" t="str">
        <f>IF($A81 &lt;&gt;"", COUNTIF($P$7:$P81, $P81) -1, "")</f>
        <v/>
      </c>
      <c r="R81" s="16" t="str">
        <f t="shared" si="6"/>
        <v/>
      </c>
      <c r="S81" s="16" t="str">
        <f>IF($A81&lt;&gt;"",  SUMPRODUCT(--('Evidence střelců a nástřel'!$A$7:$A$107&lt;&gt;""),--($T$7:$T$107&lt;&gt;"MZ"),--($T$7:$T$107=$T81),--('Evidence střelců a nástřel'!$S$7:$S$107='Evidence střelců a nástřel'!$S81)),"")</f>
        <v/>
      </c>
      <c r="T81" s="16" t="str">
        <f>IF( $A81&lt;&gt;"",IF(Nastavení!$B$4="NE", 'Evidence střelců a nástřel'!$C81,""),"")</f>
        <v/>
      </c>
      <c r="U81" s="16" t="str">
        <f>IF($A81&lt;&gt;"", IF(OR('Evidence střelců a nástřel'!$P81="",Nastavení!$B$5="ANO"),1,0),"")</f>
        <v/>
      </c>
    </row>
    <row r="82" spans="1:21" x14ac:dyDescent="0.25">
      <c r="A82" s="16" t="str">
        <f>'Evidence střelců a nástřel'!$A82</f>
        <v/>
      </c>
      <c r="B82" s="16" t="str">
        <f>IF($A82&lt;&gt;"", SUM('Evidence střelců a nástřel'!$F82:$O82)  +  IF(Nastavení!$B$5 = "NE", 'Evidence střelců a nástřel'!$P82, 0),"")</f>
        <v/>
      </c>
      <c r="C82" s="16" t="str">
        <f t="shared" si="5"/>
        <v/>
      </c>
      <c r="D82" s="16" t="str">
        <f>IF($A82&lt;&gt;"", SUMPRODUCT(--($U$7:$U$107=1), --($T$7:$T$107=$T82), --($C82=$C$7:$C$107), --('Evidence střelců a nástřel'!$O82 &lt; 'Evidence střelců a nástřel'!$O$7:$O$107)), "")</f>
        <v/>
      </c>
      <c r="E82" s="16" t="str">
        <f>IF($A82&lt;&gt;"",SUMPRODUCT(--($U$7:$U$107=1),--($T$7:$T$107=$T82),  --($C82=$C$7:$C$107), --($D82=$D$7:$D$107),--('Evidence střelců a nástřel'!$N82 &lt; 'Evidence střelců a nástřel'!$N$7:$N$107)),"")</f>
        <v/>
      </c>
      <c r="F82" s="16" t="str">
        <f>IF($A82&lt;&gt;"",SUMPRODUCT(--($U$7:$U$107=1),--($T$7:$T$107=$T82), --($C82=$C$7:$C$107), --($D82=$D$7:$D$107),  --($E82=$E$7:$E$107), --('Evidence střelců a nástřel'!$M82 &lt; 'Evidence střelců a nástřel'!$M$7:$M$107)),"")</f>
        <v/>
      </c>
      <c r="G82" s="16" t="str">
        <f>IF($A82&lt;&gt;"",SUMPRODUCT(--($U$7:$U$107=1),--($T$7:$T$107=$T82), --($C82=$C$7:$C$107), --($D82=$D$7:$D$107),  --($E82=$E$7:$E$107),--($F82=$F$7:$F$107), --('Evidence střelců a nástřel'!$L82 &lt; 'Evidence střelců a nástřel'!$L$7:$L$107)),"")</f>
        <v/>
      </c>
      <c r="H82" s="16" t="str">
        <f>IF($A82&lt;&gt;"",SUMPRODUCT(--($U$7:$U$107=1),--($T$7:$T$107=$T82), --($C82=$C$7:$C$107), --($D82=$D$7:$D$107),  --($E82=$E$7:$E$107), --($F82=$F$7:$F$107), --($G82=$G$7:$G$107), --('Evidence střelců a nástřel'!$K82 &lt; 'Evidence střelců a nástřel'!$K$7:$K$107)),"")</f>
        <v/>
      </c>
      <c r="I82" s="16" t="str">
        <f>IF($A82&lt;&gt;"",SUMPRODUCT(--($U$7:$U$107=1),--($T$7:$T$107=$T82),  --($C82=$C$7:$C$107), --($D82=$D$7:$D$107),  --($E82=$E$7:$E$107), --($F82=$F$7:$F$107), --($G82=$G$7:$G$107),  --($H82=$H$7:$H$107), --('Evidence střelců a nástřel'!$J82 &lt; 'Evidence střelců a nástřel'!$J$7:$J$107)),"")</f>
        <v/>
      </c>
      <c r="J82" s="16" t="str">
        <f>IF($A82&lt;&gt;"",SUMPRODUCT(--($U$7:$U$107=1),--($T$7:$T$107=$T82),   --($C82=$C$7:$C$107), --($D82=$D$7:$D$107),  --($E82=$E$7:$E$107), --($F82=$F$7:$F$107), --($G82=$G$7:$G$107),  --($H82=$H$7:$H$107), --($I82=$I$7:$I$107), --('Evidence střelců a nástřel'!$I82 &lt; 'Evidence střelců a nástřel'!$I$7:$I$107)),"")</f>
        <v/>
      </c>
      <c r="K82" s="16" t="str">
        <f>IF($A82&lt;&gt;"",SUMPRODUCT(--($U$7:$U$107=1),--($T$7:$T$107=$T82),  --($C82=$C$7:$C$107), --($D82=$D$7:$D$107),  --($E82=$E$7:$E$107), --($F82=$F$7:$F$107), --($G82=$G$7:$G$107),  --($H82=$H$7:$H$107), --($I82=$I$7:$I$107), --($J82=$J$7:$J$107), --('Evidence střelců a nástřel'!$H82 &lt; 'Evidence střelců a nástřel'!$H$7:$H$107)),"")</f>
        <v/>
      </c>
      <c r="L82" s="16" t="str">
        <f>IF($A82&lt;&gt;"",SUMPRODUCT(--($U$7:$U$107=1),--($T$7:$T$107=$T82),   --($C82=$C$7:$C$107), --($D82=$D$7:$D$107),  --($E82=$E$7:$E$107), --($F82=$F$7:$F$107), --($G82=$G$7:$G$107),  --($H82=$H$7:$H$107), --($I82=$I$7:$I$107), --($J82=$J$7:$J$107), --($K82=$K$7:$K$107), --('Evidence střelců a nástřel'!$G82 &lt; 'Evidence střelců a nástřel'!$G$7:$G$107)),"")</f>
        <v/>
      </c>
      <c r="M82" s="16" t="str">
        <f>IF($A82&lt;&gt;"",IF(AND(U82=0,Nastavení!$B$5="NE"), 1+SUMPRODUCT(--($A$7:$A$107&lt;&gt;""),--(T$7:$T$107=$T82), --($B82 &lt; $B$7:$B$107)), SUM($C82:$L82)),"")</f>
        <v/>
      </c>
      <c r="N82" s="16" t="str">
        <f>IF($A82&lt;&gt;"", SUMPRODUCT(--($T$7:$T$107=$T82),--($M$7:$M$107=$M82), --('Evidence střelců a nástřel'!$Q82 &lt; 'Evidence střelců a nástřel'!$Q$7:$Q$107)), "")</f>
        <v/>
      </c>
      <c r="O82" s="16" t="str">
        <f t="shared" si="7"/>
        <v/>
      </c>
      <c r="P82" s="16" t="str">
        <f>IF($A82&lt;&gt;"", IF(ISNA(VLOOKUP($T82,Nastavení!$B$10:$D$22,3,FALSE)),$O82,  $O82 + VLOOKUP('Evidence střelců a nástřel'!$C82,Nastavení!$B$10:$D$22,3,FALSE)), "")</f>
        <v/>
      </c>
      <c r="Q82" s="16" t="str">
        <f>IF($A82 &lt;&gt;"", COUNTIF($P$7:$P82, $P82) -1, "")</f>
        <v/>
      </c>
      <c r="R82" s="16" t="str">
        <f t="shared" si="6"/>
        <v/>
      </c>
      <c r="S82" s="16" t="str">
        <f>IF($A82&lt;&gt;"",  SUMPRODUCT(--('Evidence střelců a nástřel'!$A$7:$A$107&lt;&gt;""),--($T$7:$T$107&lt;&gt;"MZ"),--($T$7:$T$107=$T82),--('Evidence střelců a nástřel'!$S$7:$S$107='Evidence střelců a nástřel'!$S82)),"")</f>
        <v/>
      </c>
      <c r="T82" s="16" t="str">
        <f>IF( $A82&lt;&gt;"",IF(Nastavení!$B$4="NE", 'Evidence střelců a nástřel'!$C82,""),"")</f>
        <v/>
      </c>
      <c r="U82" s="16" t="str">
        <f>IF($A82&lt;&gt;"", IF(OR('Evidence střelců a nástřel'!$P82="",Nastavení!$B$5="ANO"),1,0),"")</f>
        <v/>
      </c>
    </row>
    <row r="83" spans="1:21" x14ac:dyDescent="0.25">
      <c r="A83" s="16" t="str">
        <f>'Evidence střelců a nástřel'!$A83</f>
        <v/>
      </c>
      <c r="B83" s="16" t="str">
        <f>IF($A83&lt;&gt;"", SUM('Evidence střelců a nástřel'!$F83:$O83)  +  IF(Nastavení!$B$5 = "NE", 'Evidence střelců a nástřel'!$P83, 0),"")</f>
        <v/>
      </c>
      <c r="C83" s="16" t="str">
        <f t="shared" si="5"/>
        <v/>
      </c>
      <c r="D83" s="16" t="str">
        <f>IF($A83&lt;&gt;"", SUMPRODUCT(--($U$7:$U$107=1), --($T$7:$T$107=$T83), --($C83=$C$7:$C$107), --('Evidence střelců a nástřel'!$O83 &lt; 'Evidence střelců a nástřel'!$O$7:$O$107)), "")</f>
        <v/>
      </c>
      <c r="E83" s="16" t="str">
        <f>IF($A83&lt;&gt;"",SUMPRODUCT(--($U$7:$U$107=1),--($T$7:$T$107=$T83),  --($C83=$C$7:$C$107), --($D83=$D$7:$D$107),--('Evidence střelců a nástřel'!$N83 &lt; 'Evidence střelců a nástřel'!$N$7:$N$107)),"")</f>
        <v/>
      </c>
      <c r="F83" s="16" t="str">
        <f>IF($A83&lt;&gt;"",SUMPRODUCT(--($U$7:$U$107=1),--($T$7:$T$107=$T83), --($C83=$C$7:$C$107), --($D83=$D$7:$D$107),  --($E83=$E$7:$E$107), --('Evidence střelců a nástřel'!$M83 &lt; 'Evidence střelců a nástřel'!$M$7:$M$107)),"")</f>
        <v/>
      </c>
      <c r="G83" s="16" t="str">
        <f>IF($A83&lt;&gt;"",SUMPRODUCT(--($U$7:$U$107=1),--($T$7:$T$107=$T83), --($C83=$C$7:$C$107), --($D83=$D$7:$D$107),  --($E83=$E$7:$E$107),--($F83=$F$7:$F$107), --('Evidence střelců a nástřel'!$L83 &lt; 'Evidence střelců a nástřel'!$L$7:$L$107)),"")</f>
        <v/>
      </c>
      <c r="H83" s="16" t="str">
        <f>IF($A83&lt;&gt;"",SUMPRODUCT(--($U$7:$U$107=1),--($T$7:$T$107=$T83), --($C83=$C$7:$C$107), --($D83=$D$7:$D$107),  --($E83=$E$7:$E$107), --($F83=$F$7:$F$107), --($G83=$G$7:$G$107), --('Evidence střelců a nástřel'!$K83 &lt; 'Evidence střelců a nástřel'!$K$7:$K$107)),"")</f>
        <v/>
      </c>
      <c r="I83" s="16" t="str">
        <f>IF($A83&lt;&gt;"",SUMPRODUCT(--($U$7:$U$107=1),--($T$7:$T$107=$T83),  --($C83=$C$7:$C$107), --($D83=$D$7:$D$107),  --($E83=$E$7:$E$107), --($F83=$F$7:$F$107), --($G83=$G$7:$G$107),  --($H83=$H$7:$H$107), --('Evidence střelců a nástřel'!$J83 &lt; 'Evidence střelců a nástřel'!$J$7:$J$107)),"")</f>
        <v/>
      </c>
      <c r="J83" s="16" t="str">
        <f>IF($A83&lt;&gt;"",SUMPRODUCT(--($U$7:$U$107=1),--($T$7:$T$107=$T83),   --($C83=$C$7:$C$107), --($D83=$D$7:$D$107),  --($E83=$E$7:$E$107), --($F83=$F$7:$F$107), --($G83=$G$7:$G$107),  --($H83=$H$7:$H$107), --($I83=$I$7:$I$107), --('Evidence střelců a nástřel'!$I83 &lt; 'Evidence střelců a nástřel'!$I$7:$I$107)),"")</f>
        <v/>
      </c>
      <c r="K83" s="16" t="str">
        <f>IF($A83&lt;&gt;"",SUMPRODUCT(--($U$7:$U$107=1),--($T$7:$T$107=$T83),  --($C83=$C$7:$C$107), --($D83=$D$7:$D$107),  --($E83=$E$7:$E$107), --($F83=$F$7:$F$107), --($G83=$G$7:$G$107),  --($H83=$H$7:$H$107), --($I83=$I$7:$I$107), --($J83=$J$7:$J$107), --('Evidence střelců a nástřel'!$H83 &lt; 'Evidence střelců a nástřel'!$H$7:$H$107)),"")</f>
        <v/>
      </c>
      <c r="L83" s="16" t="str">
        <f>IF($A83&lt;&gt;"",SUMPRODUCT(--($U$7:$U$107=1),--($T$7:$T$107=$T83),   --($C83=$C$7:$C$107), --($D83=$D$7:$D$107),  --($E83=$E$7:$E$107), --($F83=$F$7:$F$107), --($G83=$G$7:$G$107),  --($H83=$H$7:$H$107), --($I83=$I$7:$I$107), --($J83=$J$7:$J$107), --($K83=$K$7:$K$107), --('Evidence střelců a nástřel'!$G83 &lt; 'Evidence střelců a nástřel'!$G$7:$G$107)),"")</f>
        <v/>
      </c>
      <c r="M83" s="16" t="str">
        <f>IF($A83&lt;&gt;"",IF(AND(U83=0,Nastavení!$B$5="NE"), 1+SUMPRODUCT(--($A$7:$A$107&lt;&gt;""),--(T$7:$T$107=$T83), --($B83 &lt; $B$7:$B$107)), SUM($C83:$L83)),"")</f>
        <v/>
      </c>
      <c r="N83" s="16" t="str">
        <f>IF($A83&lt;&gt;"", SUMPRODUCT(--($T$7:$T$107=$T83),--($M$7:$M$107=$M83), --('Evidence střelců a nástřel'!$Q83 &lt; 'Evidence střelců a nástřel'!$Q$7:$Q$107)), "")</f>
        <v/>
      </c>
      <c r="O83" s="16" t="str">
        <f t="shared" si="7"/>
        <v/>
      </c>
      <c r="P83" s="16" t="str">
        <f>IF($A83&lt;&gt;"", IF(ISNA(VLOOKUP($T83,Nastavení!$B$10:$D$22,3,FALSE)),$O83,  $O83 + VLOOKUP('Evidence střelců a nástřel'!$C83,Nastavení!$B$10:$D$22,3,FALSE)), "")</f>
        <v/>
      </c>
      <c r="Q83" s="16" t="str">
        <f>IF($A83 &lt;&gt;"", COUNTIF($P$7:$P83, $P83) -1, "")</f>
        <v/>
      </c>
      <c r="R83" s="16" t="str">
        <f t="shared" si="6"/>
        <v/>
      </c>
      <c r="S83" s="16" t="str">
        <f>IF($A83&lt;&gt;"",  SUMPRODUCT(--('Evidence střelců a nástřel'!$A$7:$A$107&lt;&gt;""),--($T$7:$T$107&lt;&gt;"MZ"),--($T$7:$T$107=$T83),--('Evidence střelců a nástřel'!$S$7:$S$107='Evidence střelců a nástřel'!$S83)),"")</f>
        <v/>
      </c>
      <c r="T83" s="16" t="str">
        <f>IF( $A83&lt;&gt;"",IF(Nastavení!$B$4="NE", 'Evidence střelců a nástřel'!$C83,""),"")</f>
        <v/>
      </c>
      <c r="U83" s="16" t="str">
        <f>IF($A83&lt;&gt;"", IF(OR('Evidence střelců a nástřel'!$P83="",Nastavení!$B$5="ANO"),1,0),"")</f>
        <v/>
      </c>
    </row>
    <row r="84" spans="1:21" x14ac:dyDescent="0.25">
      <c r="A84" s="16" t="str">
        <f>'Evidence střelců a nástřel'!$A84</f>
        <v/>
      </c>
      <c r="B84" s="16" t="str">
        <f>IF($A84&lt;&gt;"", SUM('Evidence střelců a nástřel'!$F84:$O84)  +  IF(Nastavení!$B$5 = "NE", 'Evidence střelců a nástřel'!$P84, 0),"")</f>
        <v/>
      </c>
      <c r="C84" s="16" t="str">
        <f t="shared" si="5"/>
        <v/>
      </c>
      <c r="D84" s="16" t="str">
        <f>IF($A84&lt;&gt;"", SUMPRODUCT(--($U$7:$U$107=1), --($T$7:$T$107=$T84), --($C84=$C$7:$C$107), --('Evidence střelců a nástřel'!$O84 &lt; 'Evidence střelců a nástřel'!$O$7:$O$107)), "")</f>
        <v/>
      </c>
      <c r="E84" s="16" t="str">
        <f>IF($A84&lt;&gt;"",SUMPRODUCT(--($U$7:$U$107=1),--($T$7:$T$107=$T84),  --($C84=$C$7:$C$107), --($D84=$D$7:$D$107),--('Evidence střelců a nástřel'!$N84 &lt; 'Evidence střelců a nástřel'!$N$7:$N$107)),"")</f>
        <v/>
      </c>
      <c r="F84" s="16" t="str">
        <f>IF($A84&lt;&gt;"",SUMPRODUCT(--($U$7:$U$107=1),--($T$7:$T$107=$T84), --($C84=$C$7:$C$107), --($D84=$D$7:$D$107),  --($E84=$E$7:$E$107), --('Evidence střelců a nástřel'!$M84 &lt; 'Evidence střelců a nástřel'!$M$7:$M$107)),"")</f>
        <v/>
      </c>
      <c r="G84" s="16" t="str">
        <f>IF($A84&lt;&gt;"",SUMPRODUCT(--($U$7:$U$107=1),--($T$7:$T$107=$T84), --($C84=$C$7:$C$107), --($D84=$D$7:$D$107),  --($E84=$E$7:$E$107),--($F84=$F$7:$F$107), --('Evidence střelců a nástřel'!$L84 &lt; 'Evidence střelců a nástřel'!$L$7:$L$107)),"")</f>
        <v/>
      </c>
      <c r="H84" s="16" t="str">
        <f>IF($A84&lt;&gt;"",SUMPRODUCT(--($U$7:$U$107=1),--($T$7:$T$107=$T84), --($C84=$C$7:$C$107), --($D84=$D$7:$D$107),  --($E84=$E$7:$E$107), --($F84=$F$7:$F$107), --($G84=$G$7:$G$107), --('Evidence střelců a nástřel'!$K84 &lt; 'Evidence střelců a nástřel'!$K$7:$K$107)),"")</f>
        <v/>
      </c>
      <c r="I84" s="16" t="str">
        <f>IF($A84&lt;&gt;"",SUMPRODUCT(--($U$7:$U$107=1),--($T$7:$T$107=$T84),  --($C84=$C$7:$C$107), --($D84=$D$7:$D$107),  --($E84=$E$7:$E$107), --($F84=$F$7:$F$107), --($G84=$G$7:$G$107),  --($H84=$H$7:$H$107), --('Evidence střelců a nástřel'!$J84 &lt; 'Evidence střelců a nástřel'!$J$7:$J$107)),"")</f>
        <v/>
      </c>
      <c r="J84" s="16" t="str">
        <f>IF($A84&lt;&gt;"",SUMPRODUCT(--($U$7:$U$107=1),--($T$7:$T$107=$T84),   --($C84=$C$7:$C$107), --($D84=$D$7:$D$107),  --($E84=$E$7:$E$107), --($F84=$F$7:$F$107), --($G84=$G$7:$G$107),  --($H84=$H$7:$H$107), --($I84=$I$7:$I$107), --('Evidence střelců a nástřel'!$I84 &lt; 'Evidence střelců a nástřel'!$I$7:$I$107)),"")</f>
        <v/>
      </c>
      <c r="K84" s="16" t="str">
        <f>IF($A84&lt;&gt;"",SUMPRODUCT(--($U$7:$U$107=1),--($T$7:$T$107=$T84),  --($C84=$C$7:$C$107), --($D84=$D$7:$D$107),  --($E84=$E$7:$E$107), --($F84=$F$7:$F$107), --($G84=$G$7:$G$107),  --($H84=$H$7:$H$107), --($I84=$I$7:$I$107), --($J84=$J$7:$J$107), --('Evidence střelců a nástřel'!$H84 &lt; 'Evidence střelců a nástřel'!$H$7:$H$107)),"")</f>
        <v/>
      </c>
      <c r="L84" s="16" t="str">
        <f>IF($A84&lt;&gt;"",SUMPRODUCT(--($U$7:$U$107=1),--($T$7:$T$107=$T84),   --($C84=$C$7:$C$107), --($D84=$D$7:$D$107),  --($E84=$E$7:$E$107), --($F84=$F$7:$F$107), --($G84=$G$7:$G$107),  --($H84=$H$7:$H$107), --($I84=$I$7:$I$107), --($J84=$J$7:$J$107), --($K84=$K$7:$K$107), --('Evidence střelců a nástřel'!$G84 &lt; 'Evidence střelců a nástřel'!$G$7:$G$107)),"")</f>
        <v/>
      </c>
      <c r="M84" s="16" t="str">
        <f>IF($A84&lt;&gt;"",IF(AND(U84=0,Nastavení!$B$5="NE"), 1+SUMPRODUCT(--($A$7:$A$107&lt;&gt;""),--(T$7:$T$107=$T84), --($B84 &lt; $B$7:$B$107)), SUM($C84:$L84)),"")</f>
        <v/>
      </c>
      <c r="N84" s="16" t="str">
        <f>IF($A84&lt;&gt;"", SUMPRODUCT(--($T$7:$T$107=$T84),--($M$7:$M$107=$M84), --('Evidence střelců a nástřel'!$Q84 &lt; 'Evidence střelců a nástřel'!$Q$7:$Q$107)), "")</f>
        <v/>
      </c>
      <c r="O84" s="16" t="str">
        <f t="shared" si="7"/>
        <v/>
      </c>
      <c r="P84" s="16" t="str">
        <f>IF($A84&lt;&gt;"", IF(ISNA(VLOOKUP($T84,Nastavení!$B$10:$D$22,3,FALSE)),$O84,  $O84 + VLOOKUP('Evidence střelců a nástřel'!$C84,Nastavení!$B$10:$D$22,3,FALSE)), "")</f>
        <v/>
      </c>
      <c r="Q84" s="16" t="str">
        <f>IF($A84 &lt;&gt;"", COUNTIF($P$7:$P84, $P84) -1, "")</f>
        <v/>
      </c>
      <c r="R84" s="16" t="str">
        <f t="shared" si="6"/>
        <v/>
      </c>
      <c r="S84" s="16" t="str">
        <f>IF($A84&lt;&gt;"",  SUMPRODUCT(--('Evidence střelců a nástřel'!$A$7:$A$107&lt;&gt;""),--($T$7:$T$107&lt;&gt;"MZ"),--($T$7:$T$107=$T84),--('Evidence střelců a nástřel'!$S$7:$S$107='Evidence střelců a nástřel'!$S84)),"")</f>
        <v/>
      </c>
      <c r="T84" s="16" t="str">
        <f>IF( $A84&lt;&gt;"",IF(Nastavení!$B$4="NE", 'Evidence střelců a nástřel'!$C84,""),"")</f>
        <v/>
      </c>
      <c r="U84" s="16" t="str">
        <f>IF($A84&lt;&gt;"", IF(OR('Evidence střelců a nástřel'!$P84="",Nastavení!$B$5="ANO"),1,0),"")</f>
        <v/>
      </c>
    </row>
    <row r="85" spans="1:21" x14ac:dyDescent="0.25">
      <c r="A85" s="16" t="str">
        <f>'Evidence střelců a nástřel'!$A85</f>
        <v/>
      </c>
      <c r="B85" s="16" t="str">
        <f>IF($A85&lt;&gt;"", SUM('Evidence střelců a nástřel'!$F85:$O85)  +  IF(Nastavení!$B$5 = "NE", 'Evidence střelců a nástřel'!$P85, 0),"")</f>
        <v/>
      </c>
      <c r="C85" s="16" t="str">
        <f t="shared" si="5"/>
        <v/>
      </c>
      <c r="D85" s="16" t="str">
        <f>IF($A85&lt;&gt;"", SUMPRODUCT(--($U$7:$U$107=1), --($T$7:$T$107=$T85), --($C85=$C$7:$C$107), --('Evidence střelců a nástřel'!$O85 &lt; 'Evidence střelců a nástřel'!$O$7:$O$107)), "")</f>
        <v/>
      </c>
      <c r="E85" s="16" t="str">
        <f>IF($A85&lt;&gt;"",SUMPRODUCT(--($U$7:$U$107=1),--($T$7:$T$107=$T85),  --($C85=$C$7:$C$107), --($D85=$D$7:$D$107),--('Evidence střelců a nástřel'!$N85 &lt; 'Evidence střelců a nástřel'!$N$7:$N$107)),"")</f>
        <v/>
      </c>
      <c r="F85" s="16" t="str">
        <f>IF($A85&lt;&gt;"",SUMPRODUCT(--($U$7:$U$107=1),--($T$7:$T$107=$T85), --($C85=$C$7:$C$107), --($D85=$D$7:$D$107),  --($E85=$E$7:$E$107), --('Evidence střelců a nástřel'!$M85 &lt; 'Evidence střelců a nástřel'!$M$7:$M$107)),"")</f>
        <v/>
      </c>
      <c r="G85" s="16" t="str">
        <f>IF($A85&lt;&gt;"",SUMPRODUCT(--($U$7:$U$107=1),--($T$7:$T$107=$T85), --($C85=$C$7:$C$107), --($D85=$D$7:$D$107),  --($E85=$E$7:$E$107),--($F85=$F$7:$F$107), --('Evidence střelců a nástřel'!$L85 &lt; 'Evidence střelců a nástřel'!$L$7:$L$107)),"")</f>
        <v/>
      </c>
      <c r="H85" s="16" t="str">
        <f>IF($A85&lt;&gt;"",SUMPRODUCT(--($U$7:$U$107=1),--($T$7:$T$107=$T85), --($C85=$C$7:$C$107), --($D85=$D$7:$D$107),  --($E85=$E$7:$E$107), --($F85=$F$7:$F$107), --($G85=$G$7:$G$107), --('Evidence střelců a nástřel'!$K85 &lt; 'Evidence střelců a nástřel'!$K$7:$K$107)),"")</f>
        <v/>
      </c>
      <c r="I85" s="16" t="str">
        <f>IF($A85&lt;&gt;"",SUMPRODUCT(--($U$7:$U$107=1),--($T$7:$T$107=$T85),  --($C85=$C$7:$C$107), --($D85=$D$7:$D$107),  --($E85=$E$7:$E$107), --($F85=$F$7:$F$107), --($G85=$G$7:$G$107),  --($H85=$H$7:$H$107), --('Evidence střelců a nástřel'!$J85 &lt; 'Evidence střelců a nástřel'!$J$7:$J$107)),"")</f>
        <v/>
      </c>
      <c r="J85" s="16" t="str">
        <f>IF($A85&lt;&gt;"",SUMPRODUCT(--($U$7:$U$107=1),--($T$7:$T$107=$T85),   --($C85=$C$7:$C$107), --($D85=$D$7:$D$107),  --($E85=$E$7:$E$107), --($F85=$F$7:$F$107), --($G85=$G$7:$G$107),  --($H85=$H$7:$H$107), --($I85=$I$7:$I$107), --('Evidence střelců a nástřel'!$I85 &lt; 'Evidence střelců a nástřel'!$I$7:$I$107)),"")</f>
        <v/>
      </c>
      <c r="K85" s="16" t="str">
        <f>IF($A85&lt;&gt;"",SUMPRODUCT(--($U$7:$U$107=1),--($T$7:$T$107=$T85),  --($C85=$C$7:$C$107), --($D85=$D$7:$D$107),  --($E85=$E$7:$E$107), --($F85=$F$7:$F$107), --($G85=$G$7:$G$107),  --($H85=$H$7:$H$107), --($I85=$I$7:$I$107), --($J85=$J$7:$J$107), --('Evidence střelců a nástřel'!$H85 &lt; 'Evidence střelců a nástřel'!$H$7:$H$107)),"")</f>
        <v/>
      </c>
      <c r="L85" s="16" t="str">
        <f>IF($A85&lt;&gt;"",SUMPRODUCT(--($U$7:$U$107=1),--($T$7:$T$107=$T85),   --($C85=$C$7:$C$107), --($D85=$D$7:$D$107),  --($E85=$E$7:$E$107), --($F85=$F$7:$F$107), --($G85=$G$7:$G$107),  --($H85=$H$7:$H$107), --($I85=$I$7:$I$107), --($J85=$J$7:$J$107), --($K85=$K$7:$K$107), --('Evidence střelců a nástřel'!$G85 &lt; 'Evidence střelců a nástřel'!$G$7:$G$107)),"")</f>
        <v/>
      </c>
      <c r="M85" s="16" t="str">
        <f>IF($A85&lt;&gt;"",IF(AND(U85=0,Nastavení!$B$5="NE"), 1+SUMPRODUCT(--($A$7:$A$107&lt;&gt;""),--(T$7:$T$107=$T85), --($B85 &lt; $B$7:$B$107)), SUM($C85:$L85)),"")</f>
        <v/>
      </c>
      <c r="N85" s="16" t="str">
        <f>IF($A85&lt;&gt;"", SUMPRODUCT(--($T$7:$T$107=$T85),--($M$7:$M$107=$M85), --('Evidence střelců a nástřel'!$Q85 &lt; 'Evidence střelců a nástřel'!$Q$7:$Q$107)), "")</f>
        <v/>
      </c>
      <c r="O85" s="16" t="str">
        <f t="shared" si="7"/>
        <v/>
      </c>
      <c r="P85" s="16" t="str">
        <f>IF($A85&lt;&gt;"", IF(ISNA(VLOOKUP($T85,Nastavení!$B$10:$D$22,3,FALSE)),$O85,  $O85 + VLOOKUP('Evidence střelců a nástřel'!$C85,Nastavení!$B$10:$D$22,3,FALSE)), "")</f>
        <v/>
      </c>
      <c r="Q85" s="16" t="str">
        <f>IF($A85 &lt;&gt;"", COUNTIF($P$7:$P85, $P85) -1, "")</f>
        <v/>
      </c>
      <c r="R85" s="16" t="str">
        <f t="shared" si="6"/>
        <v/>
      </c>
      <c r="S85" s="16" t="str">
        <f>IF($A85&lt;&gt;"",  SUMPRODUCT(--('Evidence střelců a nástřel'!$A$7:$A$107&lt;&gt;""),--($T$7:$T$107&lt;&gt;"MZ"),--($T$7:$T$107=$T85),--('Evidence střelců a nástřel'!$S$7:$S$107='Evidence střelců a nástřel'!$S85)),"")</f>
        <v/>
      </c>
      <c r="T85" s="16" t="str">
        <f>IF( $A85&lt;&gt;"",IF(Nastavení!$B$4="NE", 'Evidence střelců a nástřel'!$C85,""),"")</f>
        <v/>
      </c>
      <c r="U85" s="16" t="str">
        <f>IF($A85&lt;&gt;"", IF(OR('Evidence střelců a nástřel'!$P85="",Nastavení!$B$5="ANO"),1,0),"")</f>
        <v/>
      </c>
    </row>
    <row r="86" spans="1:21" x14ac:dyDescent="0.25">
      <c r="A86" s="16" t="str">
        <f>'Evidence střelců a nástřel'!$A86</f>
        <v/>
      </c>
      <c r="B86" s="16" t="str">
        <f>IF($A86&lt;&gt;"", SUM('Evidence střelců a nástřel'!$F86:$O86)  +  IF(Nastavení!$B$5 = "NE", 'Evidence střelců a nástřel'!$P86, 0),"")</f>
        <v/>
      </c>
      <c r="C86" s="16" t="str">
        <f t="shared" si="5"/>
        <v/>
      </c>
      <c r="D86" s="16" t="str">
        <f>IF($A86&lt;&gt;"", SUMPRODUCT(--($U$7:$U$107=1), --($T$7:$T$107=$T86), --($C86=$C$7:$C$107), --('Evidence střelců a nástřel'!$O86 &lt; 'Evidence střelců a nástřel'!$O$7:$O$107)), "")</f>
        <v/>
      </c>
      <c r="E86" s="16" t="str">
        <f>IF($A86&lt;&gt;"",SUMPRODUCT(--($U$7:$U$107=1),--($T$7:$T$107=$T86),  --($C86=$C$7:$C$107), --($D86=$D$7:$D$107),--('Evidence střelců a nástřel'!$N86 &lt; 'Evidence střelců a nástřel'!$N$7:$N$107)),"")</f>
        <v/>
      </c>
      <c r="F86" s="16" t="str">
        <f>IF($A86&lt;&gt;"",SUMPRODUCT(--($U$7:$U$107=1),--($T$7:$T$107=$T86), --($C86=$C$7:$C$107), --($D86=$D$7:$D$107),  --($E86=$E$7:$E$107), --('Evidence střelců a nástřel'!$M86 &lt; 'Evidence střelců a nástřel'!$M$7:$M$107)),"")</f>
        <v/>
      </c>
      <c r="G86" s="16" t="str">
        <f>IF($A86&lt;&gt;"",SUMPRODUCT(--($U$7:$U$107=1),--($T$7:$T$107=$T86), --($C86=$C$7:$C$107), --($D86=$D$7:$D$107),  --($E86=$E$7:$E$107),--($F86=$F$7:$F$107), --('Evidence střelců a nástřel'!$L86 &lt; 'Evidence střelců a nástřel'!$L$7:$L$107)),"")</f>
        <v/>
      </c>
      <c r="H86" s="16" t="str">
        <f>IF($A86&lt;&gt;"",SUMPRODUCT(--($U$7:$U$107=1),--($T$7:$T$107=$T86), --($C86=$C$7:$C$107), --($D86=$D$7:$D$107),  --($E86=$E$7:$E$107), --($F86=$F$7:$F$107), --($G86=$G$7:$G$107), --('Evidence střelců a nástřel'!$K86 &lt; 'Evidence střelců a nástřel'!$K$7:$K$107)),"")</f>
        <v/>
      </c>
      <c r="I86" s="16" t="str">
        <f>IF($A86&lt;&gt;"",SUMPRODUCT(--($U$7:$U$107=1),--($T$7:$T$107=$T86),  --($C86=$C$7:$C$107), --($D86=$D$7:$D$107),  --($E86=$E$7:$E$107), --($F86=$F$7:$F$107), --($G86=$G$7:$G$107),  --($H86=$H$7:$H$107), --('Evidence střelců a nástřel'!$J86 &lt; 'Evidence střelců a nástřel'!$J$7:$J$107)),"")</f>
        <v/>
      </c>
      <c r="J86" s="16" t="str">
        <f>IF($A86&lt;&gt;"",SUMPRODUCT(--($U$7:$U$107=1),--($T$7:$T$107=$T86),   --($C86=$C$7:$C$107), --($D86=$D$7:$D$107),  --($E86=$E$7:$E$107), --($F86=$F$7:$F$107), --($G86=$G$7:$G$107),  --($H86=$H$7:$H$107), --($I86=$I$7:$I$107), --('Evidence střelců a nástřel'!$I86 &lt; 'Evidence střelců a nástřel'!$I$7:$I$107)),"")</f>
        <v/>
      </c>
      <c r="K86" s="16" t="str">
        <f>IF($A86&lt;&gt;"",SUMPRODUCT(--($U$7:$U$107=1),--($T$7:$T$107=$T86),  --($C86=$C$7:$C$107), --($D86=$D$7:$D$107),  --($E86=$E$7:$E$107), --($F86=$F$7:$F$107), --($G86=$G$7:$G$107),  --($H86=$H$7:$H$107), --($I86=$I$7:$I$107), --($J86=$J$7:$J$107), --('Evidence střelců a nástřel'!$H86 &lt; 'Evidence střelců a nástřel'!$H$7:$H$107)),"")</f>
        <v/>
      </c>
      <c r="L86" s="16" t="str">
        <f>IF($A86&lt;&gt;"",SUMPRODUCT(--($U$7:$U$107=1),--($T$7:$T$107=$T86),   --($C86=$C$7:$C$107), --($D86=$D$7:$D$107),  --($E86=$E$7:$E$107), --($F86=$F$7:$F$107), --($G86=$G$7:$G$107),  --($H86=$H$7:$H$107), --($I86=$I$7:$I$107), --($J86=$J$7:$J$107), --($K86=$K$7:$K$107), --('Evidence střelců a nástřel'!$G86 &lt; 'Evidence střelců a nástřel'!$G$7:$G$107)),"")</f>
        <v/>
      </c>
      <c r="M86" s="16" t="str">
        <f>IF($A86&lt;&gt;"",IF(AND(U86=0,Nastavení!$B$5="NE"), 1+SUMPRODUCT(--($A$7:$A$107&lt;&gt;""),--(T$7:$T$107=$T86), --($B86 &lt; $B$7:$B$107)), SUM($C86:$L86)),"")</f>
        <v/>
      </c>
      <c r="N86" s="16" t="str">
        <f>IF($A86&lt;&gt;"", SUMPRODUCT(--($T$7:$T$107=$T86),--($M$7:$M$107=$M86), --('Evidence střelců a nástřel'!$Q86 &lt; 'Evidence střelců a nástřel'!$Q$7:$Q$107)), "")</f>
        <v/>
      </c>
      <c r="O86" s="16" t="str">
        <f t="shared" si="7"/>
        <v/>
      </c>
      <c r="P86" s="16" t="str">
        <f>IF($A86&lt;&gt;"", IF(ISNA(VLOOKUP($T86,Nastavení!$B$10:$D$22,3,FALSE)),$O86,  $O86 + VLOOKUP('Evidence střelců a nástřel'!$C86,Nastavení!$B$10:$D$22,3,FALSE)), "")</f>
        <v/>
      </c>
      <c r="Q86" s="16" t="str">
        <f>IF($A86 &lt;&gt;"", COUNTIF($P$7:$P86, $P86) -1, "")</f>
        <v/>
      </c>
      <c r="R86" s="16" t="str">
        <f t="shared" si="6"/>
        <v/>
      </c>
      <c r="S86" s="16" t="str">
        <f>IF($A86&lt;&gt;"",  SUMPRODUCT(--('Evidence střelců a nástřel'!$A$7:$A$107&lt;&gt;""),--($T$7:$T$107&lt;&gt;"MZ"),--($T$7:$T$107=$T86),--('Evidence střelců a nástřel'!$S$7:$S$107='Evidence střelců a nástřel'!$S86)),"")</f>
        <v/>
      </c>
      <c r="T86" s="16" t="str">
        <f>IF( $A86&lt;&gt;"",IF(Nastavení!$B$4="NE", 'Evidence střelců a nástřel'!$C86,""),"")</f>
        <v/>
      </c>
      <c r="U86" s="16" t="str">
        <f>IF($A86&lt;&gt;"", IF(OR('Evidence střelců a nástřel'!$P86="",Nastavení!$B$5="ANO"),1,0),"")</f>
        <v/>
      </c>
    </row>
    <row r="87" spans="1:21" x14ac:dyDescent="0.25">
      <c r="A87" s="16" t="str">
        <f>'Evidence střelců a nástřel'!$A87</f>
        <v/>
      </c>
      <c r="B87" s="16" t="str">
        <f>IF($A87&lt;&gt;"", SUM('Evidence střelců a nástřel'!$F87:$O87)  +  IF(Nastavení!$B$5 = "NE", 'Evidence střelců a nástřel'!$P87, 0),"")</f>
        <v/>
      </c>
      <c r="C87" s="16" t="str">
        <f t="shared" si="5"/>
        <v/>
      </c>
      <c r="D87" s="16" t="str">
        <f>IF($A87&lt;&gt;"", SUMPRODUCT(--($U$7:$U$107=1), --($T$7:$T$107=$T87), --($C87=$C$7:$C$107), --('Evidence střelců a nástřel'!$O87 &lt; 'Evidence střelců a nástřel'!$O$7:$O$107)), "")</f>
        <v/>
      </c>
      <c r="E87" s="16" t="str">
        <f>IF($A87&lt;&gt;"",SUMPRODUCT(--($U$7:$U$107=1),--($T$7:$T$107=$T87),  --($C87=$C$7:$C$107), --($D87=$D$7:$D$107),--('Evidence střelců a nástřel'!$N87 &lt; 'Evidence střelců a nástřel'!$N$7:$N$107)),"")</f>
        <v/>
      </c>
      <c r="F87" s="16" t="str">
        <f>IF($A87&lt;&gt;"",SUMPRODUCT(--($U$7:$U$107=1),--($T$7:$T$107=$T87), --($C87=$C$7:$C$107), --($D87=$D$7:$D$107),  --($E87=$E$7:$E$107), --('Evidence střelců a nástřel'!$M87 &lt; 'Evidence střelců a nástřel'!$M$7:$M$107)),"")</f>
        <v/>
      </c>
      <c r="G87" s="16" t="str">
        <f>IF($A87&lt;&gt;"",SUMPRODUCT(--($U$7:$U$107=1),--($T$7:$T$107=$T87), --($C87=$C$7:$C$107), --($D87=$D$7:$D$107),  --($E87=$E$7:$E$107),--($F87=$F$7:$F$107), --('Evidence střelců a nástřel'!$L87 &lt; 'Evidence střelců a nástřel'!$L$7:$L$107)),"")</f>
        <v/>
      </c>
      <c r="H87" s="16" t="str">
        <f>IF($A87&lt;&gt;"",SUMPRODUCT(--($U$7:$U$107=1),--($T$7:$T$107=$T87), --($C87=$C$7:$C$107), --($D87=$D$7:$D$107),  --($E87=$E$7:$E$107), --($F87=$F$7:$F$107), --($G87=$G$7:$G$107), --('Evidence střelců a nástřel'!$K87 &lt; 'Evidence střelců a nástřel'!$K$7:$K$107)),"")</f>
        <v/>
      </c>
      <c r="I87" s="16" t="str">
        <f>IF($A87&lt;&gt;"",SUMPRODUCT(--($U$7:$U$107=1),--($T$7:$T$107=$T87),  --($C87=$C$7:$C$107), --($D87=$D$7:$D$107),  --($E87=$E$7:$E$107), --($F87=$F$7:$F$107), --($G87=$G$7:$G$107),  --($H87=$H$7:$H$107), --('Evidence střelců a nástřel'!$J87 &lt; 'Evidence střelců a nástřel'!$J$7:$J$107)),"")</f>
        <v/>
      </c>
      <c r="J87" s="16" t="str">
        <f>IF($A87&lt;&gt;"",SUMPRODUCT(--($U$7:$U$107=1),--($T$7:$T$107=$T87),   --($C87=$C$7:$C$107), --($D87=$D$7:$D$107),  --($E87=$E$7:$E$107), --($F87=$F$7:$F$107), --($G87=$G$7:$G$107),  --($H87=$H$7:$H$107), --($I87=$I$7:$I$107), --('Evidence střelců a nástřel'!$I87 &lt; 'Evidence střelců a nástřel'!$I$7:$I$107)),"")</f>
        <v/>
      </c>
      <c r="K87" s="16" t="str">
        <f>IF($A87&lt;&gt;"",SUMPRODUCT(--($U$7:$U$107=1),--($T$7:$T$107=$T87),  --($C87=$C$7:$C$107), --($D87=$D$7:$D$107),  --($E87=$E$7:$E$107), --($F87=$F$7:$F$107), --($G87=$G$7:$G$107),  --($H87=$H$7:$H$107), --($I87=$I$7:$I$107), --($J87=$J$7:$J$107), --('Evidence střelců a nástřel'!$H87 &lt; 'Evidence střelců a nástřel'!$H$7:$H$107)),"")</f>
        <v/>
      </c>
      <c r="L87" s="16" t="str">
        <f>IF($A87&lt;&gt;"",SUMPRODUCT(--($U$7:$U$107=1),--($T$7:$T$107=$T87),   --($C87=$C$7:$C$107), --($D87=$D$7:$D$107),  --($E87=$E$7:$E$107), --($F87=$F$7:$F$107), --($G87=$G$7:$G$107),  --($H87=$H$7:$H$107), --($I87=$I$7:$I$107), --($J87=$J$7:$J$107), --($K87=$K$7:$K$107), --('Evidence střelců a nástřel'!$G87 &lt; 'Evidence střelců a nástřel'!$G$7:$G$107)),"")</f>
        <v/>
      </c>
      <c r="M87" s="16" t="str">
        <f>IF($A87&lt;&gt;"",IF(AND(U87=0,Nastavení!$B$5="NE"), 1+SUMPRODUCT(--($A$7:$A$107&lt;&gt;""),--(T$7:$T$107=$T87), --($B87 &lt; $B$7:$B$107)), SUM($C87:$L87)),"")</f>
        <v/>
      </c>
      <c r="N87" s="16" t="str">
        <f>IF($A87&lt;&gt;"", SUMPRODUCT(--($T$7:$T$107=$T87),--($M$7:$M$107=$M87), --('Evidence střelců a nástřel'!$Q87 &lt; 'Evidence střelců a nástřel'!$Q$7:$Q$107)), "")</f>
        <v/>
      </c>
      <c r="O87" s="16" t="str">
        <f t="shared" si="7"/>
        <v/>
      </c>
      <c r="P87" s="16" t="str">
        <f>IF($A87&lt;&gt;"", IF(ISNA(VLOOKUP($T87,Nastavení!$B$10:$D$22,3,FALSE)),$O87,  $O87 + VLOOKUP('Evidence střelců a nástřel'!$C87,Nastavení!$B$10:$D$22,3,FALSE)), "")</f>
        <v/>
      </c>
      <c r="Q87" s="16" t="str">
        <f>IF($A87 &lt;&gt;"", COUNTIF($P$7:$P87, $P87) -1, "")</f>
        <v/>
      </c>
      <c r="R87" s="16" t="str">
        <f t="shared" si="6"/>
        <v/>
      </c>
      <c r="S87" s="16" t="str">
        <f>IF($A87&lt;&gt;"",  SUMPRODUCT(--('Evidence střelců a nástřel'!$A$7:$A$107&lt;&gt;""),--($T$7:$T$107&lt;&gt;"MZ"),--($T$7:$T$107=$T87),--('Evidence střelců a nástřel'!$S$7:$S$107='Evidence střelců a nástřel'!$S87)),"")</f>
        <v/>
      </c>
      <c r="T87" s="16" t="str">
        <f>IF( $A87&lt;&gt;"",IF(Nastavení!$B$4="NE", 'Evidence střelců a nástřel'!$C87,""),"")</f>
        <v/>
      </c>
      <c r="U87" s="16" t="str">
        <f>IF($A87&lt;&gt;"", IF(OR('Evidence střelců a nástřel'!$P87="",Nastavení!$B$5="ANO"),1,0),"")</f>
        <v/>
      </c>
    </row>
    <row r="88" spans="1:21" x14ac:dyDescent="0.25">
      <c r="A88" s="16" t="str">
        <f>'Evidence střelců a nástřel'!$A88</f>
        <v/>
      </c>
      <c r="B88" s="16" t="str">
        <f>IF($A88&lt;&gt;"", SUM('Evidence střelců a nástřel'!$F88:$O88)  +  IF(Nastavení!$B$5 = "NE", 'Evidence střelců a nástřel'!$P88, 0),"")</f>
        <v/>
      </c>
      <c r="C88" s="16" t="str">
        <f t="shared" si="5"/>
        <v/>
      </c>
      <c r="D88" s="16" t="str">
        <f>IF($A88&lt;&gt;"", SUMPRODUCT(--($U$7:$U$107=1), --($T$7:$T$107=$T88), --($C88=$C$7:$C$107), --('Evidence střelců a nástřel'!$O88 &lt; 'Evidence střelců a nástřel'!$O$7:$O$107)), "")</f>
        <v/>
      </c>
      <c r="E88" s="16" t="str">
        <f>IF($A88&lt;&gt;"",SUMPRODUCT(--($U$7:$U$107=1),--($T$7:$T$107=$T88),  --($C88=$C$7:$C$107), --($D88=$D$7:$D$107),--('Evidence střelců a nástřel'!$N88 &lt; 'Evidence střelců a nástřel'!$N$7:$N$107)),"")</f>
        <v/>
      </c>
      <c r="F88" s="16" t="str">
        <f>IF($A88&lt;&gt;"",SUMPRODUCT(--($U$7:$U$107=1),--($T$7:$T$107=$T88), --($C88=$C$7:$C$107), --($D88=$D$7:$D$107),  --($E88=$E$7:$E$107), --('Evidence střelců a nástřel'!$M88 &lt; 'Evidence střelců a nástřel'!$M$7:$M$107)),"")</f>
        <v/>
      </c>
      <c r="G88" s="16" t="str">
        <f>IF($A88&lt;&gt;"",SUMPRODUCT(--($U$7:$U$107=1),--($T$7:$T$107=$T88), --($C88=$C$7:$C$107), --($D88=$D$7:$D$107),  --($E88=$E$7:$E$107),--($F88=$F$7:$F$107), --('Evidence střelců a nástřel'!$L88 &lt; 'Evidence střelců a nástřel'!$L$7:$L$107)),"")</f>
        <v/>
      </c>
      <c r="H88" s="16" t="str">
        <f>IF($A88&lt;&gt;"",SUMPRODUCT(--($U$7:$U$107=1),--($T$7:$T$107=$T88), --($C88=$C$7:$C$107), --($D88=$D$7:$D$107),  --($E88=$E$7:$E$107), --($F88=$F$7:$F$107), --($G88=$G$7:$G$107), --('Evidence střelců a nástřel'!$K88 &lt; 'Evidence střelců a nástřel'!$K$7:$K$107)),"")</f>
        <v/>
      </c>
      <c r="I88" s="16" t="str">
        <f>IF($A88&lt;&gt;"",SUMPRODUCT(--($U$7:$U$107=1),--($T$7:$T$107=$T88),  --($C88=$C$7:$C$107), --($D88=$D$7:$D$107),  --($E88=$E$7:$E$107), --($F88=$F$7:$F$107), --($G88=$G$7:$G$107),  --($H88=$H$7:$H$107), --('Evidence střelců a nástřel'!$J88 &lt; 'Evidence střelců a nástřel'!$J$7:$J$107)),"")</f>
        <v/>
      </c>
      <c r="J88" s="16" t="str">
        <f>IF($A88&lt;&gt;"",SUMPRODUCT(--($U$7:$U$107=1),--($T$7:$T$107=$T88),   --($C88=$C$7:$C$107), --($D88=$D$7:$D$107),  --($E88=$E$7:$E$107), --($F88=$F$7:$F$107), --($G88=$G$7:$G$107),  --($H88=$H$7:$H$107), --($I88=$I$7:$I$107), --('Evidence střelců a nástřel'!$I88 &lt; 'Evidence střelců a nástřel'!$I$7:$I$107)),"")</f>
        <v/>
      </c>
      <c r="K88" s="16" t="str">
        <f>IF($A88&lt;&gt;"",SUMPRODUCT(--($U$7:$U$107=1),--($T$7:$T$107=$T88),  --($C88=$C$7:$C$107), --($D88=$D$7:$D$107),  --($E88=$E$7:$E$107), --($F88=$F$7:$F$107), --($G88=$G$7:$G$107),  --($H88=$H$7:$H$107), --($I88=$I$7:$I$107), --($J88=$J$7:$J$107), --('Evidence střelců a nástřel'!$H88 &lt; 'Evidence střelců a nástřel'!$H$7:$H$107)),"")</f>
        <v/>
      </c>
      <c r="L88" s="16" t="str">
        <f>IF($A88&lt;&gt;"",SUMPRODUCT(--($U$7:$U$107=1),--($T$7:$T$107=$T88),   --($C88=$C$7:$C$107), --($D88=$D$7:$D$107),  --($E88=$E$7:$E$107), --($F88=$F$7:$F$107), --($G88=$G$7:$G$107),  --($H88=$H$7:$H$107), --($I88=$I$7:$I$107), --($J88=$J$7:$J$107), --($K88=$K$7:$K$107), --('Evidence střelců a nástřel'!$G88 &lt; 'Evidence střelců a nástřel'!$G$7:$G$107)),"")</f>
        <v/>
      </c>
      <c r="M88" s="16" t="str">
        <f>IF($A88&lt;&gt;"",IF(AND(U88=0,Nastavení!$B$5="NE"), 1+SUMPRODUCT(--($A$7:$A$107&lt;&gt;""),--(T$7:$T$107=$T88), --($B88 &lt; $B$7:$B$107)), SUM($C88:$L88)),"")</f>
        <v/>
      </c>
      <c r="N88" s="16" t="str">
        <f>IF($A88&lt;&gt;"", SUMPRODUCT(--($T$7:$T$107=$T88),--($M$7:$M$107=$M88), --('Evidence střelců a nástřel'!$Q88 &lt; 'Evidence střelců a nástřel'!$Q$7:$Q$107)), "")</f>
        <v/>
      </c>
      <c r="O88" s="16" t="str">
        <f t="shared" si="7"/>
        <v/>
      </c>
      <c r="P88" s="16" t="str">
        <f>IF($A88&lt;&gt;"", IF(ISNA(VLOOKUP($T88,Nastavení!$B$10:$D$22,3,FALSE)),$O88,  $O88 + VLOOKUP('Evidence střelců a nástřel'!$C88,Nastavení!$B$10:$D$22,3,FALSE)), "")</f>
        <v/>
      </c>
      <c r="Q88" s="16" t="str">
        <f>IF($A88 &lt;&gt;"", COUNTIF($P$7:$P88, $P88) -1, "")</f>
        <v/>
      </c>
      <c r="R88" s="16" t="str">
        <f t="shared" si="6"/>
        <v/>
      </c>
      <c r="S88" s="16" t="str">
        <f>IF($A88&lt;&gt;"",  SUMPRODUCT(--('Evidence střelců a nástřel'!$A$7:$A$107&lt;&gt;""),--($T$7:$T$107&lt;&gt;"MZ"),--($T$7:$T$107=$T88),--('Evidence střelců a nástřel'!$S$7:$S$107='Evidence střelců a nástřel'!$S88)),"")</f>
        <v/>
      </c>
      <c r="T88" s="16" t="str">
        <f>IF( $A88&lt;&gt;"",IF(Nastavení!$B$4="NE", 'Evidence střelců a nástřel'!$C88,""),"")</f>
        <v/>
      </c>
      <c r="U88" s="16" t="str">
        <f>IF($A88&lt;&gt;"", IF(OR('Evidence střelců a nástřel'!$P88="",Nastavení!$B$5="ANO"),1,0),"")</f>
        <v/>
      </c>
    </row>
    <row r="89" spans="1:21" x14ac:dyDescent="0.25">
      <c r="A89" s="16" t="str">
        <f>'Evidence střelců a nástřel'!$A89</f>
        <v/>
      </c>
      <c r="B89" s="16" t="str">
        <f>IF($A89&lt;&gt;"", SUM('Evidence střelců a nástřel'!$F89:$O89)  +  IF(Nastavení!$B$5 = "NE", 'Evidence střelců a nástřel'!$P89, 0),"")</f>
        <v/>
      </c>
      <c r="C89" s="16" t="str">
        <f t="shared" si="5"/>
        <v/>
      </c>
      <c r="D89" s="16" t="str">
        <f>IF($A89&lt;&gt;"", SUMPRODUCT(--($U$7:$U$107=1), --($T$7:$T$107=$T89), --($C89=$C$7:$C$107), --('Evidence střelců a nástřel'!$O89 &lt; 'Evidence střelců a nástřel'!$O$7:$O$107)), "")</f>
        <v/>
      </c>
      <c r="E89" s="16" t="str">
        <f>IF($A89&lt;&gt;"",SUMPRODUCT(--($U$7:$U$107=1),--($T$7:$T$107=$T89),  --($C89=$C$7:$C$107), --($D89=$D$7:$D$107),--('Evidence střelců a nástřel'!$N89 &lt; 'Evidence střelců a nástřel'!$N$7:$N$107)),"")</f>
        <v/>
      </c>
      <c r="F89" s="16" t="str">
        <f>IF($A89&lt;&gt;"",SUMPRODUCT(--($U$7:$U$107=1),--($T$7:$T$107=$T89), --($C89=$C$7:$C$107), --($D89=$D$7:$D$107),  --($E89=$E$7:$E$107), --('Evidence střelců a nástřel'!$M89 &lt; 'Evidence střelců a nástřel'!$M$7:$M$107)),"")</f>
        <v/>
      </c>
      <c r="G89" s="16" t="str">
        <f>IF($A89&lt;&gt;"",SUMPRODUCT(--($U$7:$U$107=1),--($T$7:$T$107=$T89), --($C89=$C$7:$C$107), --($D89=$D$7:$D$107),  --($E89=$E$7:$E$107),--($F89=$F$7:$F$107), --('Evidence střelců a nástřel'!$L89 &lt; 'Evidence střelců a nástřel'!$L$7:$L$107)),"")</f>
        <v/>
      </c>
      <c r="H89" s="16" t="str">
        <f>IF($A89&lt;&gt;"",SUMPRODUCT(--($U$7:$U$107=1),--($T$7:$T$107=$T89), --($C89=$C$7:$C$107), --($D89=$D$7:$D$107),  --($E89=$E$7:$E$107), --($F89=$F$7:$F$107), --($G89=$G$7:$G$107), --('Evidence střelců a nástřel'!$K89 &lt; 'Evidence střelců a nástřel'!$K$7:$K$107)),"")</f>
        <v/>
      </c>
      <c r="I89" s="16" t="str">
        <f>IF($A89&lt;&gt;"",SUMPRODUCT(--($U$7:$U$107=1),--($T$7:$T$107=$T89),  --($C89=$C$7:$C$107), --($D89=$D$7:$D$107),  --($E89=$E$7:$E$107), --($F89=$F$7:$F$107), --($G89=$G$7:$G$107),  --($H89=$H$7:$H$107), --('Evidence střelců a nástřel'!$J89 &lt; 'Evidence střelců a nástřel'!$J$7:$J$107)),"")</f>
        <v/>
      </c>
      <c r="J89" s="16" t="str">
        <f>IF($A89&lt;&gt;"",SUMPRODUCT(--($U$7:$U$107=1),--($T$7:$T$107=$T89),   --($C89=$C$7:$C$107), --($D89=$D$7:$D$107),  --($E89=$E$7:$E$107), --($F89=$F$7:$F$107), --($G89=$G$7:$G$107),  --($H89=$H$7:$H$107), --($I89=$I$7:$I$107), --('Evidence střelců a nástřel'!$I89 &lt; 'Evidence střelců a nástřel'!$I$7:$I$107)),"")</f>
        <v/>
      </c>
      <c r="K89" s="16" t="str">
        <f>IF($A89&lt;&gt;"",SUMPRODUCT(--($U$7:$U$107=1),--($T$7:$T$107=$T89),  --($C89=$C$7:$C$107), --($D89=$D$7:$D$107),  --($E89=$E$7:$E$107), --($F89=$F$7:$F$107), --($G89=$G$7:$G$107),  --($H89=$H$7:$H$107), --($I89=$I$7:$I$107), --($J89=$J$7:$J$107), --('Evidence střelců a nástřel'!$H89 &lt; 'Evidence střelců a nástřel'!$H$7:$H$107)),"")</f>
        <v/>
      </c>
      <c r="L89" s="16" t="str">
        <f>IF($A89&lt;&gt;"",SUMPRODUCT(--($U$7:$U$107=1),--($T$7:$T$107=$T89),   --($C89=$C$7:$C$107), --($D89=$D$7:$D$107),  --($E89=$E$7:$E$107), --($F89=$F$7:$F$107), --($G89=$G$7:$G$107),  --($H89=$H$7:$H$107), --($I89=$I$7:$I$107), --($J89=$J$7:$J$107), --($K89=$K$7:$K$107), --('Evidence střelců a nástřel'!$G89 &lt; 'Evidence střelců a nástřel'!$G$7:$G$107)),"")</f>
        <v/>
      </c>
      <c r="M89" s="16" t="str">
        <f>IF($A89&lt;&gt;"",IF(AND(U89=0,Nastavení!$B$5="NE"), 1+SUMPRODUCT(--($A$7:$A$107&lt;&gt;""),--(T$7:$T$107=$T89), --($B89 &lt; $B$7:$B$107)), SUM($C89:$L89)),"")</f>
        <v/>
      </c>
      <c r="N89" s="16" t="str">
        <f>IF($A89&lt;&gt;"", SUMPRODUCT(--($T$7:$T$107=$T89),--($M$7:$M$107=$M89), --('Evidence střelců a nástřel'!$Q89 &lt; 'Evidence střelců a nástřel'!$Q$7:$Q$107)), "")</f>
        <v/>
      </c>
      <c r="O89" s="16" t="str">
        <f t="shared" si="7"/>
        <v/>
      </c>
      <c r="P89" s="16" t="str">
        <f>IF($A89&lt;&gt;"", IF(ISNA(VLOOKUP($T89,Nastavení!$B$10:$D$22,3,FALSE)),$O89,  $O89 + VLOOKUP('Evidence střelců a nástřel'!$C89,Nastavení!$B$10:$D$22,3,FALSE)), "")</f>
        <v/>
      </c>
      <c r="Q89" s="16" t="str">
        <f>IF($A89 &lt;&gt;"", COUNTIF($P$7:$P89, $P89) -1, "")</f>
        <v/>
      </c>
      <c r="R89" s="16" t="str">
        <f t="shared" si="6"/>
        <v/>
      </c>
      <c r="S89" s="16" t="str">
        <f>IF($A89&lt;&gt;"",  SUMPRODUCT(--('Evidence střelců a nástřel'!$A$7:$A$107&lt;&gt;""),--($T$7:$T$107&lt;&gt;"MZ"),--($T$7:$T$107=$T89),--('Evidence střelců a nástřel'!$S$7:$S$107='Evidence střelců a nástřel'!$S89)),"")</f>
        <v/>
      </c>
      <c r="T89" s="16" t="str">
        <f>IF( $A89&lt;&gt;"",IF(Nastavení!$B$4="NE", 'Evidence střelců a nástřel'!$C89,""),"")</f>
        <v/>
      </c>
      <c r="U89" s="16" t="str">
        <f>IF($A89&lt;&gt;"", IF(OR('Evidence střelců a nástřel'!$P89="",Nastavení!$B$5="ANO"),1,0),"")</f>
        <v/>
      </c>
    </row>
    <row r="90" spans="1:21" x14ac:dyDescent="0.25">
      <c r="A90" s="16" t="str">
        <f>'Evidence střelců a nástřel'!$A90</f>
        <v/>
      </c>
      <c r="B90" s="16" t="str">
        <f>IF($A90&lt;&gt;"", SUM('Evidence střelců a nástřel'!$F90:$O90)  +  IF(Nastavení!$B$5 = "NE", 'Evidence střelců a nástřel'!$P90, 0),"")</f>
        <v/>
      </c>
      <c r="C90" s="16" t="str">
        <f t="shared" si="5"/>
        <v/>
      </c>
      <c r="D90" s="16" t="str">
        <f>IF($A90&lt;&gt;"", SUMPRODUCT(--($U$7:$U$107=1), --($T$7:$T$107=$T90), --($C90=$C$7:$C$107), --('Evidence střelců a nástřel'!$O90 &lt; 'Evidence střelců a nástřel'!$O$7:$O$107)), "")</f>
        <v/>
      </c>
      <c r="E90" s="16" t="str">
        <f>IF($A90&lt;&gt;"",SUMPRODUCT(--($U$7:$U$107=1),--($T$7:$T$107=$T90),  --($C90=$C$7:$C$107), --($D90=$D$7:$D$107),--('Evidence střelců a nástřel'!$N90 &lt; 'Evidence střelců a nástřel'!$N$7:$N$107)),"")</f>
        <v/>
      </c>
      <c r="F90" s="16" t="str">
        <f>IF($A90&lt;&gt;"",SUMPRODUCT(--($U$7:$U$107=1),--($T$7:$T$107=$T90), --($C90=$C$7:$C$107), --($D90=$D$7:$D$107),  --($E90=$E$7:$E$107), --('Evidence střelců a nástřel'!$M90 &lt; 'Evidence střelců a nástřel'!$M$7:$M$107)),"")</f>
        <v/>
      </c>
      <c r="G90" s="16" t="str">
        <f>IF($A90&lt;&gt;"",SUMPRODUCT(--($U$7:$U$107=1),--($T$7:$T$107=$T90), --($C90=$C$7:$C$107), --($D90=$D$7:$D$107),  --($E90=$E$7:$E$107),--($F90=$F$7:$F$107), --('Evidence střelců a nástřel'!$L90 &lt; 'Evidence střelců a nástřel'!$L$7:$L$107)),"")</f>
        <v/>
      </c>
      <c r="H90" s="16" t="str">
        <f>IF($A90&lt;&gt;"",SUMPRODUCT(--($U$7:$U$107=1),--($T$7:$T$107=$T90), --($C90=$C$7:$C$107), --($D90=$D$7:$D$107),  --($E90=$E$7:$E$107), --($F90=$F$7:$F$107), --($G90=$G$7:$G$107), --('Evidence střelců a nástřel'!$K90 &lt; 'Evidence střelců a nástřel'!$K$7:$K$107)),"")</f>
        <v/>
      </c>
      <c r="I90" s="16" t="str">
        <f>IF($A90&lt;&gt;"",SUMPRODUCT(--($U$7:$U$107=1),--($T$7:$T$107=$T90),  --($C90=$C$7:$C$107), --($D90=$D$7:$D$107),  --($E90=$E$7:$E$107), --($F90=$F$7:$F$107), --($G90=$G$7:$G$107),  --($H90=$H$7:$H$107), --('Evidence střelců a nástřel'!$J90 &lt; 'Evidence střelců a nástřel'!$J$7:$J$107)),"")</f>
        <v/>
      </c>
      <c r="J90" s="16" t="str">
        <f>IF($A90&lt;&gt;"",SUMPRODUCT(--($U$7:$U$107=1),--($T$7:$T$107=$T90),   --($C90=$C$7:$C$107), --($D90=$D$7:$D$107),  --($E90=$E$7:$E$107), --($F90=$F$7:$F$107), --($G90=$G$7:$G$107),  --($H90=$H$7:$H$107), --($I90=$I$7:$I$107), --('Evidence střelců a nástřel'!$I90 &lt; 'Evidence střelců a nástřel'!$I$7:$I$107)),"")</f>
        <v/>
      </c>
      <c r="K90" s="16" t="str">
        <f>IF($A90&lt;&gt;"",SUMPRODUCT(--($U$7:$U$107=1),--($T$7:$T$107=$T90),  --($C90=$C$7:$C$107), --($D90=$D$7:$D$107),  --($E90=$E$7:$E$107), --($F90=$F$7:$F$107), --($G90=$G$7:$G$107),  --($H90=$H$7:$H$107), --($I90=$I$7:$I$107), --($J90=$J$7:$J$107), --('Evidence střelců a nástřel'!$H90 &lt; 'Evidence střelců a nástřel'!$H$7:$H$107)),"")</f>
        <v/>
      </c>
      <c r="L90" s="16" t="str">
        <f>IF($A90&lt;&gt;"",SUMPRODUCT(--($U$7:$U$107=1),--($T$7:$T$107=$T90),   --($C90=$C$7:$C$107), --($D90=$D$7:$D$107),  --($E90=$E$7:$E$107), --($F90=$F$7:$F$107), --($G90=$G$7:$G$107),  --($H90=$H$7:$H$107), --($I90=$I$7:$I$107), --($J90=$J$7:$J$107), --($K90=$K$7:$K$107), --('Evidence střelců a nástřel'!$G90 &lt; 'Evidence střelců a nástřel'!$G$7:$G$107)),"")</f>
        <v/>
      </c>
      <c r="M90" s="16" t="str">
        <f>IF($A90&lt;&gt;"",IF(AND(U90=0,Nastavení!$B$5="NE"), 1+SUMPRODUCT(--($A$7:$A$107&lt;&gt;""),--(T$7:$T$107=$T90), --($B90 &lt; $B$7:$B$107)), SUM($C90:$L90)),"")</f>
        <v/>
      </c>
      <c r="N90" s="16" t="str">
        <f>IF($A90&lt;&gt;"", SUMPRODUCT(--($T$7:$T$107=$T90),--($M$7:$M$107=$M90), --('Evidence střelců a nástřel'!$Q90 &lt; 'Evidence střelců a nástřel'!$Q$7:$Q$107)), "")</f>
        <v/>
      </c>
      <c r="O90" s="16" t="str">
        <f t="shared" si="7"/>
        <v/>
      </c>
      <c r="P90" s="16" t="str">
        <f>IF($A90&lt;&gt;"", IF(ISNA(VLOOKUP($T90,Nastavení!$B$10:$D$22,3,FALSE)),$O90,  $O90 + VLOOKUP('Evidence střelců a nástřel'!$C90,Nastavení!$B$10:$D$22,3,FALSE)), "")</f>
        <v/>
      </c>
      <c r="Q90" s="16" t="str">
        <f>IF($A90 &lt;&gt;"", COUNTIF($P$7:$P90, $P90) -1, "")</f>
        <v/>
      </c>
      <c r="R90" s="16" t="str">
        <f t="shared" si="6"/>
        <v/>
      </c>
      <c r="S90" s="16" t="str">
        <f>IF($A90&lt;&gt;"",  SUMPRODUCT(--('Evidence střelců a nástřel'!$A$7:$A$107&lt;&gt;""),--($T$7:$T$107&lt;&gt;"MZ"),--($T$7:$T$107=$T90),--('Evidence střelců a nástřel'!$S$7:$S$107='Evidence střelců a nástřel'!$S90)),"")</f>
        <v/>
      </c>
      <c r="T90" s="16" t="str">
        <f>IF( $A90&lt;&gt;"",IF(Nastavení!$B$4="NE", 'Evidence střelců a nástřel'!$C90,""),"")</f>
        <v/>
      </c>
      <c r="U90" s="16" t="str">
        <f>IF($A90&lt;&gt;"", IF(OR('Evidence střelců a nástřel'!$P90="",Nastavení!$B$5="ANO"),1,0),"")</f>
        <v/>
      </c>
    </row>
    <row r="91" spans="1:21" x14ac:dyDescent="0.25">
      <c r="A91" s="16" t="str">
        <f>'Evidence střelců a nástřel'!$A91</f>
        <v/>
      </c>
      <c r="B91" s="16" t="str">
        <f>IF($A91&lt;&gt;"", SUM('Evidence střelců a nástřel'!$F91:$O91)  +  IF(Nastavení!$B$5 = "NE", 'Evidence střelců a nástřel'!$P91, 0),"")</f>
        <v/>
      </c>
      <c r="C91" s="16" t="str">
        <f t="shared" si="5"/>
        <v/>
      </c>
      <c r="D91" s="16" t="str">
        <f>IF($A91&lt;&gt;"", SUMPRODUCT(--($U$7:$U$107=1), --($T$7:$T$107=$T91), --($C91=$C$7:$C$107), --('Evidence střelců a nástřel'!$O91 &lt; 'Evidence střelců a nástřel'!$O$7:$O$107)), "")</f>
        <v/>
      </c>
      <c r="E91" s="16" t="str">
        <f>IF($A91&lt;&gt;"",SUMPRODUCT(--($U$7:$U$107=1),--($T$7:$T$107=$T91),  --($C91=$C$7:$C$107), --($D91=$D$7:$D$107),--('Evidence střelců a nástřel'!$N91 &lt; 'Evidence střelců a nástřel'!$N$7:$N$107)),"")</f>
        <v/>
      </c>
      <c r="F91" s="16" t="str">
        <f>IF($A91&lt;&gt;"",SUMPRODUCT(--($U$7:$U$107=1),--($T$7:$T$107=$T91), --($C91=$C$7:$C$107), --($D91=$D$7:$D$107),  --($E91=$E$7:$E$107), --('Evidence střelců a nástřel'!$M91 &lt; 'Evidence střelců a nástřel'!$M$7:$M$107)),"")</f>
        <v/>
      </c>
      <c r="G91" s="16" t="str">
        <f>IF($A91&lt;&gt;"",SUMPRODUCT(--($U$7:$U$107=1),--($T$7:$T$107=$T91), --($C91=$C$7:$C$107), --($D91=$D$7:$D$107),  --($E91=$E$7:$E$107),--($F91=$F$7:$F$107), --('Evidence střelců a nástřel'!$L91 &lt; 'Evidence střelců a nástřel'!$L$7:$L$107)),"")</f>
        <v/>
      </c>
      <c r="H91" s="16" t="str">
        <f>IF($A91&lt;&gt;"",SUMPRODUCT(--($U$7:$U$107=1),--($T$7:$T$107=$T91), --($C91=$C$7:$C$107), --($D91=$D$7:$D$107),  --($E91=$E$7:$E$107), --($F91=$F$7:$F$107), --($G91=$G$7:$G$107), --('Evidence střelců a nástřel'!$K91 &lt; 'Evidence střelců a nástřel'!$K$7:$K$107)),"")</f>
        <v/>
      </c>
      <c r="I91" s="16" t="str">
        <f>IF($A91&lt;&gt;"",SUMPRODUCT(--($U$7:$U$107=1),--($T$7:$T$107=$T91),  --($C91=$C$7:$C$107), --($D91=$D$7:$D$107),  --($E91=$E$7:$E$107), --($F91=$F$7:$F$107), --($G91=$G$7:$G$107),  --($H91=$H$7:$H$107), --('Evidence střelců a nástřel'!$J91 &lt; 'Evidence střelců a nástřel'!$J$7:$J$107)),"")</f>
        <v/>
      </c>
      <c r="J91" s="16" t="str">
        <f>IF($A91&lt;&gt;"",SUMPRODUCT(--($U$7:$U$107=1),--($T$7:$T$107=$T91),   --($C91=$C$7:$C$107), --($D91=$D$7:$D$107),  --($E91=$E$7:$E$107), --($F91=$F$7:$F$107), --($G91=$G$7:$G$107),  --($H91=$H$7:$H$107), --($I91=$I$7:$I$107), --('Evidence střelců a nástřel'!$I91 &lt; 'Evidence střelců a nástřel'!$I$7:$I$107)),"")</f>
        <v/>
      </c>
      <c r="K91" s="16" t="str">
        <f>IF($A91&lt;&gt;"",SUMPRODUCT(--($U$7:$U$107=1),--($T$7:$T$107=$T91),  --($C91=$C$7:$C$107), --($D91=$D$7:$D$107),  --($E91=$E$7:$E$107), --($F91=$F$7:$F$107), --($G91=$G$7:$G$107),  --($H91=$H$7:$H$107), --($I91=$I$7:$I$107), --($J91=$J$7:$J$107), --('Evidence střelců a nástřel'!$H91 &lt; 'Evidence střelců a nástřel'!$H$7:$H$107)),"")</f>
        <v/>
      </c>
      <c r="L91" s="16" t="str">
        <f>IF($A91&lt;&gt;"",SUMPRODUCT(--($U$7:$U$107=1),--($T$7:$T$107=$T91),   --($C91=$C$7:$C$107), --($D91=$D$7:$D$107),  --($E91=$E$7:$E$107), --($F91=$F$7:$F$107), --($G91=$G$7:$G$107),  --($H91=$H$7:$H$107), --($I91=$I$7:$I$107), --($J91=$J$7:$J$107), --($K91=$K$7:$K$107), --('Evidence střelců a nástřel'!$G91 &lt; 'Evidence střelců a nástřel'!$G$7:$G$107)),"")</f>
        <v/>
      </c>
      <c r="M91" s="16" t="str">
        <f>IF($A91&lt;&gt;"",IF(AND(U91=0,Nastavení!$B$5="NE"), 1+SUMPRODUCT(--($A$7:$A$107&lt;&gt;""),--(T$7:$T$107=$T91), --($B91 &lt; $B$7:$B$107)), SUM($C91:$L91)),"")</f>
        <v/>
      </c>
      <c r="N91" s="16" t="str">
        <f>IF($A91&lt;&gt;"", SUMPRODUCT(--($T$7:$T$107=$T91),--($M$7:$M$107=$M91), --('Evidence střelců a nástřel'!$Q91 &lt; 'Evidence střelců a nástřel'!$Q$7:$Q$107)), "")</f>
        <v/>
      </c>
      <c r="O91" s="16" t="str">
        <f t="shared" si="7"/>
        <v/>
      </c>
      <c r="P91" s="16" t="str">
        <f>IF($A91&lt;&gt;"", IF(ISNA(VLOOKUP($T91,Nastavení!$B$10:$D$22,3,FALSE)),$O91,  $O91 + VLOOKUP('Evidence střelců a nástřel'!$C91,Nastavení!$B$10:$D$22,3,FALSE)), "")</f>
        <v/>
      </c>
      <c r="Q91" s="16" t="str">
        <f>IF($A91 &lt;&gt;"", COUNTIF($P$7:$P91, $P91) -1, "")</f>
        <v/>
      </c>
      <c r="R91" s="16" t="str">
        <f t="shared" si="6"/>
        <v/>
      </c>
      <c r="S91" s="16" t="str">
        <f>IF($A91&lt;&gt;"",  SUMPRODUCT(--('Evidence střelců a nástřel'!$A$7:$A$107&lt;&gt;""),--($T$7:$T$107&lt;&gt;"MZ"),--($T$7:$T$107=$T91),--('Evidence střelců a nástřel'!$S$7:$S$107='Evidence střelců a nástřel'!$S91)),"")</f>
        <v/>
      </c>
      <c r="T91" s="16" t="str">
        <f>IF( $A91&lt;&gt;"",IF(Nastavení!$B$4="NE", 'Evidence střelců a nástřel'!$C91,""),"")</f>
        <v/>
      </c>
      <c r="U91" s="16" t="str">
        <f>IF($A91&lt;&gt;"", IF(OR('Evidence střelců a nástřel'!$P91="",Nastavení!$B$5="ANO"),1,0),"")</f>
        <v/>
      </c>
    </row>
    <row r="92" spans="1:21" x14ac:dyDescent="0.25">
      <c r="A92" s="16" t="str">
        <f>'Evidence střelců a nástřel'!$A92</f>
        <v/>
      </c>
      <c r="B92" s="16" t="str">
        <f>IF($A92&lt;&gt;"", SUM('Evidence střelců a nástřel'!$F92:$O92)  +  IF(Nastavení!$B$5 = "NE", 'Evidence střelců a nástřel'!$P92, 0),"")</f>
        <v/>
      </c>
      <c r="C92" s="16" t="str">
        <f t="shared" si="5"/>
        <v/>
      </c>
      <c r="D92" s="16" t="str">
        <f>IF($A92&lt;&gt;"", SUMPRODUCT(--($U$7:$U$107=1), --($T$7:$T$107=$T92), --($C92=$C$7:$C$107), --('Evidence střelců a nástřel'!$O92 &lt; 'Evidence střelců a nástřel'!$O$7:$O$107)), "")</f>
        <v/>
      </c>
      <c r="E92" s="16" t="str">
        <f>IF($A92&lt;&gt;"",SUMPRODUCT(--($U$7:$U$107=1),--($T$7:$T$107=$T92),  --($C92=$C$7:$C$107), --($D92=$D$7:$D$107),--('Evidence střelců a nástřel'!$N92 &lt; 'Evidence střelců a nástřel'!$N$7:$N$107)),"")</f>
        <v/>
      </c>
      <c r="F92" s="16" t="str">
        <f>IF($A92&lt;&gt;"",SUMPRODUCT(--($U$7:$U$107=1),--($T$7:$T$107=$T92), --($C92=$C$7:$C$107), --($D92=$D$7:$D$107),  --($E92=$E$7:$E$107), --('Evidence střelců a nástřel'!$M92 &lt; 'Evidence střelců a nástřel'!$M$7:$M$107)),"")</f>
        <v/>
      </c>
      <c r="G92" s="16" t="str">
        <f>IF($A92&lt;&gt;"",SUMPRODUCT(--($U$7:$U$107=1),--($T$7:$T$107=$T92), --($C92=$C$7:$C$107), --($D92=$D$7:$D$107),  --($E92=$E$7:$E$107),--($F92=$F$7:$F$107), --('Evidence střelců a nástřel'!$L92 &lt; 'Evidence střelců a nástřel'!$L$7:$L$107)),"")</f>
        <v/>
      </c>
      <c r="H92" s="16" t="str">
        <f>IF($A92&lt;&gt;"",SUMPRODUCT(--($U$7:$U$107=1),--($T$7:$T$107=$T92), --($C92=$C$7:$C$107), --($D92=$D$7:$D$107),  --($E92=$E$7:$E$107), --($F92=$F$7:$F$107), --($G92=$G$7:$G$107), --('Evidence střelců a nástřel'!$K92 &lt; 'Evidence střelců a nástřel'!$K$7:$K$107)),"")</f>
        <v/>
      </c>
      <c r="I92" s="16" t="str">
        <f>IF($A92&lt;&gt;"",SUMPRODUCT(--($U$7:$U$107=1),--($T$7:$T$107=$T92),  --($C92=$C$7:$C$107), --($D92=$D$7:$D$107),  --($E92=$E$7:$E$107), --($F92=$F$7:$F$107), --($G92=$G$7:$G$107),  --($H92=$H$7:$H$107), --('Evidence střelců a nástřel'!$J92 &lt; 'Evidence střelců a nástřel'!$J$7:$J$107)),"")</f>
        <v/>
      </c>
      <c r="J92" s="16" t="str">
        <f>IF($A92&lt;&gt;"",SUMPRODUCT(--($U$7:$U$107=1),--($T$7:$T$107=$T92),   --($C92=$C$7:$C$107), --($D92=$D$7:$D$107),  --($E92=$E$7:$E$107), --($F92=$F$7:$F$107), --($G92=$G$7:$G$107),  --($H92=$H$7:$H$107), --($I92=$I$7:$I$107), --('Evidence střelců a nástřel'!$I92 &lt; 'Evidence střelců a nástřel'!$I$7:$I$107)),"")</f>
        <v/>
      </c>
      <c r="K92" s="16" t="str">
        <f>IF($A92&lt;&gt;"",SUMPRODUCT(--($U$7:$U$107=1),--($T$7:$T$107=$T92),  --($C92=$C$7:$C$107), --($D92=$D$7:$D$107),  --($E92=$E$7:$E$107), --($F92=$F$7:$F$107), --($G92=$G$7:$G$107),  --($H92=$H$7:$H$107), --($I92=$I$7:$I$107), --($J92=$J$7:$J$107), --('Evidence střelců a nástřel'!$H92 &lt; 'Evidence střelců a nástřel'!$H$7:$H$107)),"")</f>
        <v/>
      </c>
      <c r="L92" s="16" t="str">
        <f>IF($A92&lt;&gt;"",SUMPRODUCT(--($U$7:$U$107=1),--($T$7:$T$107=$T92),   --($C92=$C$7:$C$107), --($D92=$D$7:$D$107),  --($E92=$E$7:$E$107), --($F92=$F$7:$F$107), --($G92=$G$7:$G$107),  --($H92=$H$7:$H$107), --($I92=$I$7:$I$107), --($J92=$J$7:$J$107), --($K92=$K$7:$K$107), --('Evidence střelců a nástřel'!$G92 &lt; 'Evidence střelců a nástřel'!$G$7:$G$107)),"")</f>
        <v/>
      </c>
      <c r="M92" s="16" t="str">
        <f>IF($A92&lt;&gt;"",IF(AND(U92=0,Nastavení!$B$5="NE"), 1+SUMPRODUCT(--($A$7:$A$107&lt;&gt;""),--(T$7:$T$107=$T92), --($B92 &lt; $B$7:$B$107)), SUM($C92:$L92)),"")</f>
        <v/>
      </c>
      <c r="N92" s="16" t="str">
        <f>IF($A92&lt;&gt;"", SUMPRODUCT(--($T$7:$T$107=$T92),--($M$7:$M$107=$M92), --('Evidence střelců a nástřel'!$Q92 &lt; 'Evidence střelců a nástřel'!$Q$7:$Q$107)), "")</f>
        <v/>
      </c>
      <c r="O92" s="16" t="str">
        <f t="shared" si="7"/>
        <v/>
      </c>
      <c r="P92" s="16" t="str">
        <f>IF($A92&lt;&gt;"", IF(ISNA(VLOOKUP($T92,Nastavení!$B$10:$D$22,3,FALSE)),$O92,  $O92 + VLOOKUP('Evidence střelců a nástřel'!$C92,Nastavení!$B$10:$D$22,3,FALSE)), "")</f>
        <v/>
      </c>
      <c r="Q92" s="16" t="str">
        <f>IF($A92 &lt;&gt;"", COUNTIF($P$7:$P92, $P92) -1, "")</f>
        <v/>
      </c>
      <c r="R92" s="16" t="str">
        <f t="shared" si="6"/>
        <v/>
      </c>
      <c r="S92" s="16" t="str">
        <f>IF($A92&lt;&gt;"",  SUMPRODUCT(--('Evidence střelců a nástřel'!$A$7:$A$107&lt;&gt;""),--($T$7:$T$107&lt;&gt;"MZ"),--($T$7:$T$107=$T92),--('Evidence střelců a nástřel'!$S$7:$S$107='Evidence střelců a nástřel'!$S92)),"")</f>
        <v/>
      </c>
      <c r="T92" s="16" t="str">
        <f>IF( $A92&lt;&gt;"",IF(Nastavení!$B$4="NE", 'Evidence střelců a nástřel'!$C92,""),"")</f>
        <v/>
      </c>
      <c r="U92" s="16" t="str">
        <f>IF($A92&lt;&gt;"", IF(OR('Evidence střelců a nástřel'!$P92="",Nastavení!$B$5="ANO"),1,0),"")</f>
        <v/>
      </c>
    </row>
    <row r="93" spans="1:21" x14ac:dyDescent="0.25">
      <c r="A93" s="16" t="str">
        <f>'Evidence střelců a nástřel'!$A93</f>
        <v/>
      </c>
      <c r="B93" s="16" t="str">
        <f>IF($A93&lt;&gt;"", SUM('Evidence střelců a nástřel'!$F93:$O93)  +  IF(Nastavení!$B$5 = "NE", 'Evidence střelců a nástřel'!$P93, 0),"")</f>
        <v/>
      </c>
      <c r="C93" s="16" t="str">
        <f t="shared" si="5"/>
        <v/>
      </c>
      <c r="D93" s="16" t="str">
        <f>IF($A93&lt;&gt;"", SUMPRODUCT(--($U$7:$U$107=1), --($T$7:$T$107=$T93), --($C93=$C$7:$C$107), --('Evidence střelců a nástřel'!$O93 &lt; 'Evidence střelců a nástřel'!$O$7:$O$107)), "")</f>
        <v/>
      </c>
      <c r="E93" s="16" t="str">
        <f>IF($A93&lt;&gt;"",SUMPRODUCT(--($U$7:$U$107=1),--($T$7:$T$107=$T93),  --($C93=$C$7:$C$107), --($D93=$D$7:$D$107),--('Evidence střelců a nástřel'!$N93 &lt; 'Evidence střelců a nástřel'!$N$7:$N$107)),"")</f>
        <v/>
      </c>
      <c r="F93" s="16" t="str">
        <f>IF($A93&lt;&gt;"",SUMPRODUCT(--($U$7:$U$107=1),--($T$7:$T$107=$T93), --($C93=$C$7:$C$107), --($D93=$D$7:$D$107),  --($E93=$E$7:$E$107), --('Evidence střelců a nástřel'!$M93 &lt; 'Evidence střelců a nástřel'!$M$7:$M$107)),"")</f>
        <v/>
      </c>
      <c r="G93" s="16" t="str">
        <f>IF($A93&lt;&gt;"",SUMPRODUCT(--($U$7:$U$107=1),--($T$7:$T$107=$T93), --($C93=$C$7:$C$107), --($D93=$D$7:$D$107),  --($E93=$E$7:$E$107),--($F93=$F$7:$F$107), --('Evidence střelců a nástřel'!$L93 &lt; 'Evidence střelců a nástřel'!$L$7:$L$107)),"")</f>
        <v/>
      </c>
      <c r="H93" s="16" t="str">
        <f>IF($A93&lt;&gt;"",SUMPRODUCT(--($U$7:$U$107=1),--($T$7:$T$107=$T93), --($C93=$C$7:$C$107), --($D93=$D$7:$D$107),  --($E93=$E$7:$E$107), --($F93=$F$7:$F$107), --($G93=$G$7:$G$107), --('Evidence střelců a nástřel'!$K93 &lt; 'Evidence střelců a nástřel'!$K$7:$K$107)),"")</f>
        <v/>
      </c>
      <c r="I93" s="16" t="str">
        <f>IF($A93&lt;&gt;"",SUMPRODUCT(--($U$7:$U$107=1),--($T$7:$T$107=$T93),  --($C93=$C$7:$C$107), --($D93=$D$7:$D$107),  --($E93=$E$7:$E$107), --($F93=$F$7:$F$107), --($G93=$G$7:$G$107),  --($H93=$H$7:$H$107), --('Evidence střelců a nástřel'!$J93 &lt; 'Evidence střelců a nástřel'!$J$7:$J$107)),"")</f>
        <v/>
      </c>
      <c r="J93" s="16" t="str">
        <f>IF($A93&lt;&gt;"",SUMPRODUCT(--($U$7:$U$107=1),--($T$7:$T$107=$T93),   --($C93=$C$7:$C$107), --($D93=$D$7:$D$107),  --($E93=$E$7:$E$107), --($F93=$F$7:$F$107), --($G93=$G$7:$G$107),  --($H93=$H$7:$H$107), --($I93=$I$7:$I$107), --('Evidence střelců a nástřel'!$I93 &lt; 'Evidence střelců a nástřel'!$I$7:$I$107)),"")</f>
        <v/>
      </c>
      <c r="K93" s="16" t="str">
        <f>IF($A93&lt;&gt;"",SUMPRODUCT(--($U$7:$U$107=1),--($T$7:$T$107=$T93),  --($C93=$C$7:$C$107), --($D93=$D$7:$D$107),  --($E93=$E$7:$E$107), --($F93=$F$7:$F$107), --($G93=$G$7:$G$107),  --($H93=$H$7:$H$107), --($I93=$I$7:$I$107), --($J93=$J$7:$J$107), --('Evidence střelců a nástřel'!$H93 &lt; 'Evidence střelců a nástřel'!$H$7:$H$107)),"")</f>
        <v/>
      </c>
      <c r="L93" s="16" t="str">
        <f>IF($A93&lt;&gt;"",SUMPRODUCT(--($U$7:$U$107=1),--($T$7:$T$107=$T93),   --($C93=$C$7:$C$107), --($D93=$D$7:$D$107),  --($E93=$E$7:$E$107), --($F93=$F$7:$F$107), --($G93=$G$7:$G$107),  --($H93=$H$7:$H$107), --($I93=$I$7:$I$107), --($J93=$J$7:$J$107), --($K93=$K$7:$K$107), --('Evidence střelců a nástřel'!$G93 &lt; 'Evidence střelců a nástřel'!$G$7:$G$107)),"")</f>
        <v/>
      </c>
      <c r="M93" s="16" t="str">
        <f>IF($A93&lt;&gt;"",IF(AND(U93=0,Nastavení!$B$5="NE"), 1+SUMPRODUCT(--($A$7:$A$107&lt;&gt;""),--(T$7:$T$107=$T93), --($B93 &lt; $B$7:$B$107)), SUM($C93:$L93)),"")</f>
        <v/>
      </c>
      <c r="N93" s="16" t="str">
        <f>IF($A93&lt;&gt;"", SUMPRODUCT(--($T$7:$T$107=$T93),--($M$7:$M$107=$M93), --('Evidence střelců a nástřel'!$Q93 &lt; 'Evidence střelců a nástřel'!$Q$7:$Q$107)), "")</f>
        <v/>
      </c>
      <c r="O93" s="16" t="str">
        <f t="shared" si="7"/>
        <v/>
      </c>
      <c r="P93" s="16" t="str">
        <f>IF($A93&lt;&gt;"", IF(ISNA(VLOOKUP($T93,Nastavení!$B$10:$D$22,3,FALSE)),$O93,  $O93 + VLOOKUP('Evidence střelců a nástřel'!$C93,Nastavení!$B$10:$D$22,3,FALSE)), "")</f>
        <v/>
      </c>
      <c r="Q93" s="16" t="str">
        <f>IF($A93 &lt;&gt;"", COUNTIF($P$7:$P93, $P93) -1, "")</f>
        <v/>
      </c>
      <c r="R93" s="16" t="str">
        <f t="shared" si="6"/>
        <v/>
      </c>
      <c r="S93" s="16" t="str">
        <f>IF($A93&lt;&gt;"",  SUMPRODUCT(--('Evidence střelců a nástřel'!$A$7:$A$107&lt;&gt;""),--($T$7:$T$107&lt;&gt;"MZ"),--($T$7:$T$107=$T93),--('Evidence střelců a nástřel'!$S$7:$S$107='Evidence střelců a nástřel'!$S93)),"")</f>
        <v/>
      </c>
      <c r="T93" s="16" t="str">
        <f>IF( $A93&lt;&gt;"",IF(Nastavení!$B$4="NE", 'Evidence střelců a nástřel'!$C93,""),"")</f>
        <v/>
      </c>
      <c r="U93" s="16" t="str">
        <f>IF($A93&lt;&gt;"", IF(OR('Evidence střelců a nástřel'!$P93="",Nastavení!$B$5="ANO"),1,0),"")</f>
        <v/>
      </c>
    </row>
    <row r="94" spans="1:21" x14ac:dyDescent="0.25">
      <c r="A94" s="16" t="str">
        <f>'Evidence střelců a nástřel'!$A94</f>
        <v/>
      </c>
      <c r="B94" s="16" t="str">
        <f>IF($A94&lt;&gt;"", SUM('Evidence střelců a nástřel'!$F94:$O94)  +  IF(Nastavení!$B$5 = "NE", 'Evidence střelců a nástřel'!$P94, 0),"")</f>
        <v/>
      </c>
      <c r="C94" s="16" t="str">
        <f t="shared" si="5"/>
        <v/>
      </c>
      <c r="D94" s="16" t="str">
        <f>IF($A94&lt;&gt;"", SUMPRODUCT(--($U$7:$U$107=1), --($T$7:$T$107=$T94), --($C94=$C$7:$C$107), --('Evidence střelců a nástřel'!$O94 &lt; 'Evidence střelců a nástřel'!$O$7:$O$107)), "")</f>
        <v/>
      </c>
      <c r="E94" s="16" t="str">
        <f>IF($A94&lt;&gt;"",SUMPRODUCT(--($U$7:$U$107=1),--($T$7:$T$107=$T94),  --($C94=$C$7:$C$107), --($D94=$D$7:$D$107),--('Evidence střelců a nástřel'!$N94 &lt; 'Evidence střelců a nástřel'!$N$7:$N$107)),"")</f>
        <v/>
      </c>
      <c r="F94" s="16" t="str">
        <f>IF($A94&lt;&gt;"",SUMPRODUCT(--($U$7:$U$107=1),--($T$7:$T$107=$T94), --($C94=$C$7:$C$107), --($D94=$D$7:$D$107),  --($E94=$E$7:$E$107), --('Evidence střelců a nástřel'!$M94 &lt; 'Evidence střelců a nástřel'!$M$7:$M$107)),"")</f>
        <v/>
      </c>
      <c r="G94" s="16" t="str">
        <f>IF($A94&lt;&gt;"",SUMPRODUCT(--($U$7:$U$107=1),--($T$7:$T$107=$T94), --($C94=$C$7:$C$107), --($D94=$D$7:$D$107),  --($E94=$E$7:$E$107),--($F94=$F$7:$F$107), --('Evidence střelců a nástřel'!$L94 &lt; 'Evidence střelců a nástřel'!$L$7:$L$107)),"")</f>
        <v/>
      </c>
      <c r="H94" s="16" t="str">
        <f>IF($A94&lt;&gt;"",SUMPRODUCT(--($U$7:$U$107=1),--($T$7:$T$107=$T94), --($C94=$C$7:$C$107), --($D94=$D$7:$D$107),  --($E94=$E$7:$E$107), --($F94=$F$7:$F$107), --($G94=$G$7:$G$107), --('Evidence střelců a nástřel'!$K94 &lt; 'Evidence střelců a nástřel'!$K$7:$K$107)),"")</f>
        <v/>
      </c>
      <c r="I94" s="16" t="str">
        <f>IF($A94&lt;&gt;"",SUMPRODUCT(--($U$7:$U$107=1),--($T$7:$T$107=$T94),  --($C94=$C$7:$C$107), --($D94=$D$7:$D$107),  --($E94=$E$7:$E$107), --($F94=$F$7:$F$107), --($G94=$G$7:$G$107),  --($H94=$H$7:$H$107), --('Evidence střelců a nástřel'!$J94 &lt; 'Evidence střelců a nástřel'!$J$7:$J$107)),"")</f>
        <v/>
      </c>
      <c r="J94" s="16" t="str">
        <f>IF($A94&lt;&gt;"",SUMPRODUCT(--($U$7:$U$107=1),--($T$7:$T$107=$T94),   --($C94=$C$7:$C$107), --($D94=$D$7:$D$107),  --($E94=$E$7:$E$107), --($F94=$F$7:$F$107), --($G94=$G$7:$G$107),  --($H94=$H$7:$H$107), --($I94=$I$7:$I$107), --('Evidence střelců a nástřel'!$I94 &lt; 'Evidence střelců a nástřel'!$I$7:$I$107)),"")</f>
        <v/>
      </c>
      <c r="K94" s="16" t="str">
        <f>IF($A94&lt;&gt;"",SUMPRODUCT(--($U$7:$U$107=1),--($T$7:$T$107=$T94),  --($C94=$C$7:$C$107), --($D94=$D$7:$D$107),  --($E94=$E$7:$E$107), --($F94=$F$7:$F$107), --($G94=$G$7:$G$107),  --($H94=$H$7:$H$107), --($I94=$I$7:$I$107), --($J94=$J$7:$J$107), --('Evidence střelců a nástřel'!$H94 &lt; 'Evidence střelců a nástřel'!$H$7:$H$107)),"")</f>
        <v/>
      </c>
      <c r="L94" s="16" t="str">
        <f>IF($A94&lt;&gt;"",SUMPRODUCT(--($U$7:$U$107=1),--($T$7:$T$107=$T94),   --($C94=$C$7:$C$107), --($D94=$D$7:$D$107),  --($E94=$E$7:$E$107), --($F94=$F$7:$F$107), --($G94=$G$7:$G$107),  --($H94=$H$7:$H$107), --($I94=$I$7:$I$107), --($J94=$J$7:$J$107), --($K94=$K$7:$K$107), --('Evidence střelců a nástřel'!$G94 &lt; 'Evidence střelců a nástřel'!$G$7:$G$107)),"")</f>
        <v/>
      </c>
      <c r="M94" s="16" t="str">
        <f>IF($A94&lt;&gt;"",IF(AND(U94=0,Nastavení!$B$5="NE"), 1+SUMPRODUCT(--($A$7:$A$107&lt;&gt;""),--(T$7:$T$107=$T94), --($B94 &lt; $B$7:$B$107)), SUM($C94:$L94)),"")</f>
        <v/>
      </c>
      <c r="N94" s="16" t="str">
        <f>IF($A94&lt;&gt;"", SUMPRODUCT(--($T$7:$T$107=$T94),--($M$7:$M$107=$M94), --('Evidence střelců a nástřel'!$Q94 &lt; 'Evidence střelců a nástřel'!$Q$7:$Q$107)), "")</f>
        <v/>
      </c>
      <c r="O94" s="16" t="str">
        <f t="shared" si="7"/>
        <v/>
      </c>
      <c r="P94" s="16" t="str">
        <f>IF($A94&lt;&gt;"", IF(ISNA(VLOOKUP($T94,Nastavení!$B$10:$D$22,3,FALSE)),$O94,  $O94 + VLOOKUP('Evidence střelců a nástřel'!$C94,Nastavení!$B$10:$D$22,3,FALSE)), "")</f>
        <v/>
      </c>
      <c r="Q94" s="16" t="str">
        <f>IF($A94 &lt;&gt;"", COUNTIF($P$7:$P94, $P94) -1, "")</f>
        <v/>
      </c>
      <c r="R94" s="16" t="str">
        <f t="shared" si="6"/>
        <v/>
      </c>
      <c r="S94" s="16" t="str">
        <f>IF($A94&lt;&gt;"",  SUMPRODUCT(--('Evidence střelců a nástřel'!$A$7:$A$107&lt;&gt;""),--($T$7:$T$107&lt;&gt;"MZ"),--($T$7:$T$107=$T94),--('Evidence střelců a nástřel'!$S$7:$S$107='Evidence střelců a nástřel'!$S94)),"")</f>
        <v/>
      </c>
      <c r="T94" s="16" t="str">
        <f>IF( $A94&lt;&gt;"",IF(Nastavení!$B$4="NE", 'Evidence střelců a nástřel'!$C94,""),"")</f>
        <v/>
      </c>
      <c r="U94" s="16" t="str">
        <f>IF($A94&lt;&gt;"", IF(OR('Evidence střelců a nástřel'!$P94="",Nastavení!$B$5="ANO"),1,0),"")</f>
        <v/>
      </c>
    </row>
    <row r="95" spans="1:21" x14ac:dyDescent="0.25">
      <c r="A95" s="16" t="str">
        <f>'Evidence střelců a nástřel'!$A95</f>
        <v/>
      </c>
      <c r="B95" s="16" t="str">
        <f>IF($A95&lt;&gt;"", SUM('Evidence střelců a nástřel'!$F95:$O95)  +  IF(Nastavení!$B$5 = "NE", 'Evidence střelců a nástřel'!$P95, 0),"")</f>
        <v/>
      </c>
      <c r="C95" s="16" t="str">
        <f t="shared" si="5"/>
        <v/>
      </c>
      <c r="D95" s="16" t="str">
        <f>IF($A95&lt;&gt;"", SUMPRODUCT(--($U$7:$U$107=1), --($T$7:$T$107=$T95), --($C95=$C$7:$C$107), --('Evidence střelců a nástřel'!$O95 &lt; 'Evidence střelců a nástřel'!$O$7:$O$107)), "")</f>
        <v/>
      </c>
      <c r="E95" s="16" t="str">
        <f>IF($A95&lt;&gt;"",SUMPRODUCT(--($U$7:$U$107=1),--($T$7:$T$107=$T95),  --($C95=$C$7:$C$107), --($D95=$D$7:$D$107),--('Evidence střelců a nástřel'!$N95 &lt; 'Evidence střelců a nástřel'!$N$7:$N$107)),"")</f>
        <v/>
      </c>
      <c r="F95" s="16" t="str">
        <f>IF($A95&lt;&gt;"",SUMPRODUCT(--($U$7:$U$107=1),--($T$7:$T$107=$T95), --($C95=$C$7:$C$107), --($D95=$D$7:$D$107),  --($E95=$E$7:$E$107), --('Evidence střelců a nástřel'!$M95 &lt; 'Evidence střelců a nástřel'!$M$7:$M$107)),"")</f>
        <v/>
      </c>
      <c r="G95" s="16" t="str">
        <f>IF($A95&lt;&gt;"",SUMPRODUCT(--($U$7:$U$107=1),--($T$7:$T$107=$T95), --($C95=$C$7:$C$107), --($D95=$D$7:$D$107),  --($E95=$E$7:$E$107),--($F95=$F$7:$F$107), --('Evidence střelců a nástřel'!$L95 &lt; 'Evidence střelců a nástřel'!$L$7:$L$107)),"")</f>
        <v/>
      </c>
      <c r="H95" s="16" t="str">
        <f>IF($A95&lt;&gt;"",SUMPRODUCT(--($U$7:$U$107=1),--($T$7:$T$107=$T95), --($C95=$C$7:$C$107), --($D95=$D$7:$D$107),  --($E95=$E$7:$E$107), --($F95=$F$7:$F$107), --($G95=$G$7:$G$107), --('Evidence střelců a nástřel'!$K95 &lt; 'Evidence střelců a nástřel'!$K$7:$K$107)),"")</f>
        <v/>
      </c>
      <c r="I95" s="16" t="str">
        <f>IF($A95&lt;&gt;"",SUMPRODUCT(--($U$7:$U$107=1),--($T$7:$T$107=$T95),  --($C95=$C$7:$C$107), --($D95=$D$7:$D$107),  --($E95=$E$7:$E$107), --($F95=$F$7:$F$107), --($G95=$G$7:$G$107),  --($H95=$H$7:$H$107), --('Evidence střelců a nástřel'!$J95 &lt; 'Evidence střelců a nástřel'!$J$7:$J$107)),"")</f>
        <v/>
      </c>
      <c r="J95" s="16" t="str">
        <f>IF($A95&lt;&gt;"",SUMPRODUCT(--($U$7:$U$107=1),--($T$7:$T$107=$T95),   --($C95=$C$7:$C$107), --($D95=$D$7:$D$107),  --($E95=$E$7:$E$107), --($F95=$F$7:$F$107), --($G95=$G$7:$G$107),  --($H95=$H$7:$H$107), --($I95=$I$7:$I$107), --('Evidence střelců a nástřel'!$I95 &lt; 'Evidence střelců a nástřel'!$I$7:$I$107)),"")</f>
        <v/>
      </c>
      <c r="K95" s="16" t="str">
        <f>IF($A95&lt;&gt;"",SUMPRODUCT(--($U$7:$U$107=1),--($T$7:$T$107=$T95),  --($C95=$C$7:$C$107), --($D95=$D$7:$D$107),  --($E95=$E$7:$E$107), --($F95=$F$7:$F$107), --($G95=$G$7:$G$107),  --($H95=$H$7:$H$107), --($I95=$I$7:$I$107), --($J95=$J$7:$J$107), --('Evidence střelců a nástřel'!$H95 &lt; 'Evidence střelců a nástřel'!$H$7:$H$107)),"")</f>
        <v/>
      </c>
      <c r="L95" s="16" t="str">
        <f>IF($A95&lt;&gt;"",SUMPRODUCT(--($U$7:$U$107=1),--($T$7:$T$107=$T95),   --($C95=$C$7:$C$107), --($D95=$D$7:$D$107),  --($E95=$E$7:$E$107), --($F95=$F$7:$F$107), --($G95=$G$7:$G$107),  --($H95=$H$7:$H$107), --($I95=$I$7:$I$107), --($J95=$J$7:$J$107), --($K95=$K$7:$K$107), --('Evidence střelců a nástřel'!$G95 &lt; 'Evidence střelců a nástřel'!$G$7:$G$107)),"")</f>
        <v/>
      </c>
      <c r="M95" s="16" t="str">
        <f>IF($A95&lt;&gt;"",IF(AND(U95=0,Nastavení!$B$5="NE"), 1+SUMPRODUCT(--($A$7:$A$107&lt;&gt;""),--(T$7:$T$107=$T95), --($B95 &lt; $B$7:$B$107)), SUM($C95:$L95)),"")</f>
        <v/>
      </c>
      <c r="N95" s="16" t="str">
        <f>IF($A95&lt;&gt;"", SUMPRODUCT(--($T$7:$T$107=$T95),--($M$7:$M$107=$M95), --('Evidence střelců a nástřel'!$Q95 &lt; 'Evidence střelců a nástřel'!$Q$7:$Q$107)), "")</f>
        <v/>
      </c>
      <c r="O95" s="16" t="str">
        <f t="shared" si="7"/>
        <v/>
      </c>
      <c r="P95" s="16" t="str">
        <f>IF($A95&lt;&gt;"", IF(ISNA(VLOOKUP($T95,Nastavení!$B$10:$D$22,3,FALSE)),$O95,  $O95 + VLOOKUP('Evidence střelců a nástřel'!$C95,Nastavení!$B$10:$D$22,3,FALSE)), "")</f>
        <v/>
      </c>
      <c r="Q95" s="16" t="str">
        <f>IF($A95 &lt;&gt;"", COUNTIF($P$7:$P95, $P95) -1, "")</f>
        <v/>
      </c>
      <c r="R95" s="16" t="str">
        <f t="shared" si="6"/>
        <v/>
      </c>
      <c r="S95" s="16" t="str">
        <f>IF($A95&lt;&gt;"",  SUMPRODUCT(--('Evidence střelců a nástřel'!$A$7:$A$107&lt;&gt;""),--($T$7:$T$107&lt;&gt;"MZ"),--($T$7:$T$107=$T95),--('Evidence střelců a nástřel'!$S$7:$S$107='Evidence střelců a nástřel'!$S95)),"")</f>
        <v/>
      </c>
      <c r="T95" s="16" t="str">
        <f>IF( $A95&lt;&gt;"",IF(Nastavení!$B$4="NE", 'Evidence střelců a nástřel'!$C95,""),"")</f>
        <v/>
      </c>
      <c r="U95" s="16" t="str">
        <f>IF($A95&lt;&gt;"", IF(OR('Evidence střelců a nástřel'!$P95="",Nastavení!$B$5="ANO"),1,0),"")</f>
        <v/>
      </c>
    </row>
    <row r="96" spans="1:21" x14ac:dyDescent="0.25">
      <c r="A96" s="16" t="str">
        <f>'Evidence střelců a nástřel'!$A96</f>
        <v/>
      </c>
      <c r="B96" s="16" t="str">
        <f>IF($A96&lt;&gt;"", SUM('Evidence střelců a nástřel'!$F96:$O96)  +  IF(Nastavení!$B$5 = "NE", 'Evidence střelců a nástřel'!$P96, 0),"")</f>
        <v/>
      </c>
      <c r="C96" s="16" t="str">
        <f t="shared" si="5"/>
        <v/>
      </c>
      <c r="D96" s="16" t="str">
        <f>IF($A96&lt;&gt;"", SUMPRODUCT(--($U$7:$U$107=1), --($T$7:$T$107=$T96), --($C96=$C$7:$C$107), --('Evidence střelců a nástřel'!$O96 &lt; 'Evidence střelců a nástřel'!$O$7:$O$107)), "")</f>
        <v/>
      </c>
      <c r="E96" s="16" t="str">
        <f>IF($A96&lt;&gt;"",SUMPRODUCT(--($U$7:$U$107=1),--($T$7:$T$107=$T96),  --($C96=$C$7:$C$107), --($D96=$D$7:$D$107),--('Evidence střelců a nástřel'!$N96 &lt; 'Evidence střelců a nástřel'!$N$7:$N$107)),"")</f>
        <v/>
      </c>
      <c r="F96" s="16" t="str">
        <f>IF($A96&lt;&gt;"",SUMPRODUCT(--($U$7:$U$107=1),--($T$7:$T$107=$T96), --($C96=$C$7:$C$107), --($D96=$D$7:$D$107),  --($E96=$E$7:$E$107), --('Evidence střelců a nástřel'!$M96 &lt; 'Evidence střelců a nástřel'!$M$7:$M$107)),"")</f>
        <v/>
      </c>
      <c r="G96" s="16" t="str">
        <f>IF($A96&lt;&gt;"",SUMPRODUCT(--($U$7:$U$107=1),--($T$7:$T$107=$T96), --($C96=$C$7:$C$107), --($D96=$D$7:$D$107),  --($E96=$E$7:$E$107),--($F96=$F$7:$F$107), --('Evidence střelců a nástřel'!$L96 &lt; 'Evidence střelců a nástřel'!$L$7:$L$107)),"")</f>
        <v/>
      </c>
      <c r="H96" s="16" t="str">
        <f>IF($A96&lt;&gt;"",SUMPRODUCT(--($U$7:$U$107=1),--($T$7:$T$107=$T96), --($C96=$C$7:$C$107), --($D96=$D$7:$D$107),  --($E96=$E$7:$E$107), --($F96=$F$7:$F$107), --($G96=$G$7:$G$107), --('Evidence střelců a nástřel'!$K96 &lt; 'Evidence střelců a nástřel'!$K$7:$K$107)),"")</f>
        <v/>
      </c>
      <c r="I96" s="16" t="str">
        <f>IF($A96&lt;&gt;"",SUMPRODUCT(--($U$7:$U$107=1),--($T$7:$T$107=$T96),  --($C96=$C$7:$C$107), --($D96=$D$7:$D$107),  --($E96=$E$7:$E$107), --($F96=$F$7:$F$107), --($G96=$G$7:$G$107),  --($H96=$H$7:$H$107), --('Evidence střelců a nástřel'!$J96 &lt; 'Evidence střelců a nástřel'!$J$7:$J$107)),"")</f>
        <v/>
      </c>
      <c r="J96" s="16" t="str">
        <f>IF($A96&lt;&gt;"",SUMPRODUCT(--($U$7:$U$107=1),--($T$7:$T$107=$T96),   --($C96=$C$7:$C$107), --($D96=$D$7:$D$107),  --($E96=$E$7:$E$107), --($F96=$F$7:$F$107), --($G96=$G$7:$G$107),  --($H96=$H$7:$H$107), --($I96=$I$7:$I$107), --('Evidence střelců a nástřel'!$I96 &lt; 'Evidence střelců a nástřel'!$I$7:$I$107)),"")</f>
        <v/>
      </c>
      <c r="K96" s="16" t="str">
        <f>IF($A96&lt;&gt;"",SUMPRODUCT(--($U$7:$U$107=1),--($T$7:$T$107=$T96),  --($C96=$C$7:$C$107), --($D96=$D$7:$D$107),  --($E96=$E$7:$E$107), --($F96=$F$7:$F$107), --($G96=$G$7:$G$107),  --($H96=$H$7:$H$107), --($I96=$I$7:$I$107), --($J96=$J$7:$J$107), --('Evidence střelců a nástřel'!$H96 &lt; 'Evidence střelců a nástřel'!$H$7:$H$107)),"")</f>
        <v/>
      </c>
      <c r="L96" s="16" t="str">
        <f>IF($A96&lt;&gt;"",SUMPRODUCT(--($U$7:$U$107=1),--($T$7:$T$107=$T96),   --($C96=$C$7:$C$107), --($D96=$D$7:$D$107),  --($E96=$E$7:$E$107), --($F96=$F$7:$F$107), --($G96=$G$7:$G$107),  --($H96=$H$7:$H$107), --($I96=$I$7:$I$107), --($J96=$J$7:$J$107), --($K96=$K$7:$K$107), --('Evidence střelců a nástřel'!$G96 &lt; 'Evidence střelců a nástřel'!$G$7:$G$107)),"")</f>
        <v/>
      </c>
      <c r="M96" s="16" t="str">
        <f>IF($A96&lt;&gt;"",IF(AND(U96=0,Nastavení!$B$5="NE"), 1+SUMPRODUCT(--($A$7:$A$107&lt;&gt;""),--(T$7:$T$107=$T96), --($B96 &lt; $B$7:$B$107)), SUM($C96:$L96)),"")</f>
        <v/>
      </c>
      <c r="N96" s="16" t="str">
        <f>IF($A96&lt;&gt;"", SUMPRODUCT(--($T$7:$T$107=$T96),--($M$7:$M$107=$M96), --('Evidence střelců a nástřel'!$Q96 &lt; 'Evidence střelců a nástřel'!$Q$7:$Q$107)), "")</f>
        <v/>
      </c>
      <c r="O96" s="16" t="str">
        <f t="shared" si="7"/>
        <v/>
      </c>
      <c r="P96" s="16" t="str">
        <f>IF($A96&lt;&gt;"", IF(ISNA(VLOOKUP($T96,Nastavení!$B$10:$D$22,3,FALSE)),$O96,  $O96 + VLOOKUP('Evidence střelců a nástřel'!$C96,Nastavení!$B$10:$D$22,3,FALSE)), "")</f>
        <v/>
      </c>
      <c r="Q96" s="16" t="str">
        <f>IF($A96 &lt;&gt;"", COUNTIF($P$7:$P96, $P96) -1, "")</f>
        <v/>
      </c>
      <c r="R96" s="16" t="str">
        <f t="shared" si="6"/>
        <v/>
      </c>
      <c r="S96" s="16" t="str">
        <f>IF($A96&lt;&gt;"",  SUMPRODUCT(--('Evidence střelců a nástřel'!$A$7:$A$107&lt;&gt;""),--($T$7:$T$107&lt;&gt;"MZ"),--($T$7:$T$107=$T96),--('Evidence střelců a nástřel'!$S$7:$S$107='Evidence střelců a nástřel'!$S96)),"")</f>
        <v/>
      </c>
      <c r="T96" s="16" t="str">
        <f>IF( $A96&lt;&gt;"",IF(Nastavení!$B$4="NE", 'Evidence střelců a nástřel'!$C96,""),"")</f>
        <v/>
      </c>
      <c r="U96" s="16" t="str">
        <f>IF($A96&lt;&gt;"", IF(OR('Evidence střelců a nástřel'!$P96="",Nastavení!$B$5="ANO"),1,0),"")</f>
        <v/>
      </c>
    </row>
    <row r="97" spans="1:21" x14ac:dyDescent="0.25">
      <c r="A97" s="16" t="str">
        <f>'Evidence střelců a nástřel'!$A97</f>
        <v/>
      </c>
      <c r="B97" s="16" t="str">
        <f>IF($A97&lt;&gt;"", SUM('Evidence střelců a nástřel'!$F97:$O97)  +  IF(Nastavení!$B$5 = "NE", 'Evidence střelců a nástřel'!$P97, 0),"")</f>
        <v/>
      </c>
      <c r="C97" s="16" t="str">
        <f t="shared" si="5"/>
        <v/>
      </c>
      <c r="D97" s="16" t="str">
        <f>IF($A97&lt;&gt;"", SUMPRODUCT(--($U$7:$U$107=1), --($T$7:$T$107=$T97), --($C97=$C$7:$C$107), --('Evidence střelců a nástřel'!$O97 &lt; 'Evidence střelců a nástřel'!$O$7:$O$107)), "")</f>
        <v/>
      </c>
      <c r="E97" s="16" t="str">
        <f>IF($A97&lt;&gt;"",SUMPRODUCT(--($U$7:$U$107=1),--($T$7:$T$107=$T97),  --($C97=$C$7:$C$107), --($D97=$D$7:$D$107),--('Evidence střelců a nástřel'!$N97 &lt; 'Evidence střelců a nástřel'!$N$7:$N$107)),"")</f>
        <v/>
      </c>
      <c r="F97" s="16" t="str">
        <f>IF($A97&lt;&gt;"",SUMPRODUCT(--($U$7:$U$107=1),--($T$7:$T$107=$T97), --($C97=$C$7:$C$107), --($D97=$D$7:$D$107),  --($E97=$E$7:$E$107), --('Evidence střelců a nástřel'!$M97 &lt; 'Evidence střelců a nástřel'!$M$7:$M$107)),"")</f>
        <v/>
      </c>
      <c r="G97" s="16" t="str">
        <f>IF($A97&lt;&gt;"",SUMPRODUCT(--($U$7:$U$107=1),--($T$7:$T$107=$T97), --($C97=$C$7:$C$107), --($D97=$D$7:$D$107),  --($E97=$E$7:$E$107),--($F97=$F$7:$F$107), --('Evidence střelců a nástřel'!$L97 &lt; 'Evidence střelců a nástřel'!$L$7:$L$107)),"")</f>
        <v/>
      </c>
      <c r="H97" s="16" t="str">
        <f>IF($A97&lt;&gt;"",SUMPRODUCT(--($U$7:$U$107=1),--($T$7:$T$107=$T97), --($C97=$C$7:$C$107), --($D97=$D$7:$D$107),  --($E97=$E$7:$E$107), --($F97=$F$7:$F$107), --($G97=$G$7:$G$107), --('Evidence střelců a nástřel'!$K97 &lt; 'Evidence střelců a nástřel'!$K$7:$K$107)),"")</f>
        <v/>
      </c>
      <c r="I97" s="16" t="str">
        <f>IF($A97&lt;&gt;"",SUMPRODUCT(--($U$7:$U$107=1),--($T$7:$T$107=$T97),  --($C97=$C$7:$C$107), --($D97=$D$7:$D$107),  --($E97=$E$7:$E$107), --($F97=$F$7:$F$107), --($G97=$G$7:$G$107),  --($H97=$H$7:$H$107), --('Evidence střelců a nástřel'!$J97 &lt; 'Evidence střelců a nástřel'!$J$7:$J$107)),"")</f>
        <v/>
      </c>
      <c r="J97" s="16" t="str">
        <f>IF($A97&lt;&gt;"",SUMPRODUCT(--($U$7:$U$107=1),--($T$7:$T$107=$T97),   --($C97=$C$7:$C$107), --($D97=$D$7:$D$107),  --($E97=$E$7:$E$107), --($F97=$F$7:$F$107), --($G97=$G$7:$G$107),  --($H97=$H$7:$H$107), --($I97=$I$7:$I$107), --('Evidence střelců a nástřel'!$I97 &lt; 'Evidence střelců a nástřel'!$I$7:$I$107)),"")</f>
        <v/>
      </c>
      <c r="K97" s="16" t="str">
        <f>IF($A97&lt;&gt;"",SUMPRODUCT(--($U$7:$U$107=1),--($T$7:$T$107=$T97),  --($C97=$C$7:$C$107), --($D97=$D$7:$D$107),  --($E97=$E$7:$E$107), --($F97=$F$7:$F$107), --($G97=$G$7:$G$107),  --($H97=$H$7:$H$107), --($I97=$I$7:$I$107), --($J97=$J$7:$J$107), --('Evidence střelců a nástřel'!$H97 &lt; 'Evidence střelců a nástřel'!$H$7:$H$107)),"")</f>
        <v/>
      </c>
      <c r="L97" s="16" t="str">
        <f>IF($A97&lt;&gt;"",SUMPRODUCT(--($U$7:$U$107=1),--($T$7:$T$107=$T97),   --($C97=$C$7:$C$107), --($D97=$D$7:$D$107),  --($E97=$E$7:$E$107), --($F97=$F$7:$F$107), --($G97=$G$7:$G$107),  --($H97=$H$7:$H$107), --($I97=$I$7:$I$107), --($J97=$J$7:$J$107), --($K97=$K$7:$K$107), --('Evidence střelců a nástřel'!$G97 &lt; 'Evidence střelců a nástřel'!$G$7:$G$107)),"")</f>
        <v/>
      </c>
      <c r="M97" s="16" t="str">
        <f>IF($A97&lt;&gt;"",IF(AND(U97=0,Nastavení!$B$5="NE"), 1+SUMPRODUCT(--($A$7:$A$107&lt;&gt;""),--(T$7:$T$107=$T97), --($B97 &lt; $B$7:$B$107)), SUM($C97:$L97)),"")</f>
        <v/>
      </c>
      <c r="N97" s="16" t="str">
        <f>IF($A97&lt;&gt;"", SUMPRODUCT(--($T$7:$T$107=$T97),--($M$7:$M$107=$M97), --('Evidence střelců a nástřel'!$Q97 &lt; 'Evidence střelců a nástřel'!$Q$7:$Q$107)), "")</f>
        <v/>
      </c>
      <c r="O97" s="16" t="str">
        <f t="shared" si="7"/>
        <v/>
      </c>
      <c r="P97" s="16" t="str">
        <f>IF($A97&lt;&gt;"", IF(ISNA(VLOOKUP($T97,Nastavení!$B$10:$D$22,3,FALSE)),$O97,  $O97 + VLOOKUP('Evidence střelců a nástřel'!$C97,Nastavení!$B$10:$D$22,3,FALSE)), "")</f>
        <v/>
      </c>
      <c r="Q97" s="16" t="str">
        <f>IF($A97 &lt;&gt;"", COUNTIF($P$7:$P97, $P97) -1, "")</f>
        <v/>
      </c>
      <c r="R97" s="16" t="str">
        <f t="shared" si="6"/>
        <v/>
      </c>
      <c r="S97" s="16" t="str">
        <f>IF($A97&lt;&gt;"",  SUMPRODUCT(--('Evidence střelců a nástřel'!$A$7:$A$107&lt;&gt;""),--($T$7:$T$107&lt;&gt;"MZ"),--($T$7:$T$107=$T97),--('Evidence střelců a nástřel'!$S$7:$S$107='Evidence střelců a nástřel'!$S97)),"")</f>
        <v/>
      </c>
      <c r="T97" s="16" t="str">
        <f>IF( $A97&lt;&gt;"",IF(Nastavení!$B$4="NE", 'Evidence střelců a nástřel'!$C97,""),"")</f>
        <v/>
      </c>
      <c r="U97" s="16" t="str">
        <f>IF($A97&lt;&gt;"", IF(OR('Evidence střelců a nástřel'!$P97="",Nastavení!$B$5="ANO"),1,0),"")</f>
        <v/>
      </c>
    </row>
    <row r="98" spans="1:21" x14ac:dyDescent="0.25">
      <c r="A98" s="16" t="str">
        <f>'Evidence střelců a nástřel'!$A98</f>
        <v/>
      </c>
      <c r="B98" s="16" t="str">
        <f>IF($A98&lt;&gt;"", SUM('Evidence střelců a nástřel'!$F98:$O98)  +  IF(Nastavení!$B$5 = "NE", 'Evidence střelců a nástřel'!$P98, 0),"")</f>
        <v/>
      </c>
      <c r="C98" s="16" t="str">
        <f t="shared" si="5"/>
        <v/>
      </c>
      <c r="D98" s="16" t="str">
        <f>IF($A98&lt;&gt;"", SUMPRODUCT(--($U$7:$U$107=1), --($T$7:$T$107=$T98), --($C98=$C$7:$C$107), --('Evidence střelců a nástřel'!$O98 &lt; 'Evidence střelců a nástřel'!$O$7:$O$107)), "")</f>
        <v/>
      </c>
      <c r="E98" s="16" t="str">
        <f>IF($A98&lt;&gt;"",SUMPRODUCT(--($U$7:$U$107=1),--($T$7:$T$107=$T98),  --($C98=$C$7:$C$107), --($D98=$D$7:$D$107),--('Evidence střelců a nástřel'!$N98 &lt; 'Evidence střelců a nástřel'!$N$7:$N$107)),"")</f>
        <v/>
      </c>
      <c r="F98" s="16" t="str">
        <f>IF($A98&lt;&gt;"",SUMPRODUCT(--($U$7:$U$107=1),--($T$7:$T$107=$T98), --($C98=$C$7:$C$107), --($D98=$D$7:$D$107),  --($E98=$E$7:$E$107), --('Evidence střelců a nástřel'!$M98 &lt; 'Evidence střelců a nástřel'!$M$7:$M$107)),"")</f>
        <v/>
      </c>
      <c r="G98" s="16" t="str">
        <f>IF($A98&lt;&gt;"",SUMPRODUCT(--($U$7:$U$107=1),--($T$7:$T$107=$T98), --($C98=$C$7:$C$107), --($D98=$D$7:$D$107),  --($E98=$E$7:$E$107),--($F98=$F$7:$F$107), --('Evidence střelců a nástřel'!$L98 &lt; 'Evidence střelců a nástřel'!$L$7:$L$107)),"")</f>
        <v/>
      </c>
      <c r="H98" s="16" t="str">
        <f>IF($A98&lt;&gt;"",SUMPRODUCT(--($U$7:$U$107=1),--($T$7:$T$107=$T98), --($C98=$C$7:$C$107), --($D98=$D$7:$D$107),  --($E98=$E$7:$E$107), --($F98=$F$7:$F$107), --($G98=$G$7:$G$107), --('Evidence střelců a nástřel'!$K98 &lt; 'Evidence střelců a nástřel'!$K$7:$K$107)),"")</f>
        <v/>
      </c>
      <c r="I98" s="16" t="str">
        <f>IF($A98&lt;&gt;"",SUMPRODUCT(--($U$7:$U$107=1),--($T$7:$T$107=$T98),  --($C98=$C$7:$C$107), --($D98=$D$7:$D$107),  --($E98=$E$7:$E$107), --($F98=$F$7:$F$107), --($G98=$G$7:$G$107),  --($H98=$H$7:$H$107), --('Evidence střelců a nástřel'!$J98 &lt; 'Evidence střelců a nástřel'!$J$7:$J$107)),"")</f>
        <v/>
      </c>
      <c r="J98" s="16" t="str">
        <f>IF($A98&lt;&gt;"",SUMPRODUCT(--($U$7:$U$107=1),--($T$7:$T$107=$T98),   --($C98=$C$7:$C$107), --($D98=$D$7:$D$107),  --($E98=$E$7:$E$107), --($F98=$F$7:$F$107), --($G98=$G$7:$G$107),  --($H98=$H$7:$H$107), --($I98=$I$7:$I$107), --('Evidence střelců a nástřel'!$I98 &lt; 'Evidence střelců a nástřel'!$I$7:$I$107)),"")</f>
        <v/>
      </c>
      <c r="K98" s="16" t="str">
        <f>IF($A98&lt;&gt;"",SUMPRODUCT(--($U$7:$U$107=1),--($T$7:$T$107=$T98),  --($C98=$C$7:$C$107), --($D98=$D$7:$D$107),  --($E98=$E$7:$E$107), --($F98=$F$7:$F$107), --($G98=$G$7:$G$107),  --($H98=$H$7:$H$107), --($I98=$I$7:$I$107), --($J98=$J$7:$J$107), --('Evidence střelců a nástřel'!$H98 &lt; 'Evidence střelců a nástřel'!$H$7:$H$107)),"")</f>
        <v/>
      </c>
      <c r="L98" s="16" t="str">
        <f>IF($A98&lt;&gt;"",SUMPRODUCT(--($U$7:$U$107=1),--($T$7:$T$107=$T98),   --($C98=$C$7:$C$107), --($D98=$D$7:$D$107),  --($E98=$E$7:$E$107), --($F98=$F$7:$F$107), --($G98=$G$7:$G$107),  --($H98=$H$7:$H$107), --($I98=$I$7:$I$107), --($J98=$J$7:$J$107), --($K98=$K$7:$K$107), --('Evidence střelců a nástřel'!$G98 &lt; 'Evidence střelců a nástřel'!$G$7:$G$107)),"")</f>
        <v/>
      </c>
      <c r="M98" s="16" t="str">
        <f>IF($A98&lt;&gt;"",IF(AND(U98=0,Nastavení!$B$5="NE"), 1+SUMPRODUCT(--($A$7:$A$107&lt;&gt;""),--(T$7:$T$107=$T98), --($B98 &lt; $B$7:$B$107)), SUM($C98:$L98)),"")</f>
        <v/>
      </c>
      <c r="N98" s="16" t="str">
        <f>IF($A98&lt;&gt;"", SUMPRODUCT(--($T$7:$T$107=$T98),--($M$7:$M$107=$M98), --('Evidence střelců a nástřel'!$Q98 &lt; 'Evidence střelců a nástřel'!$Q$7:$Q$107)), "")</f>
        <v/>
      </c>
      <c r="O98" s="16" t="str">
        <f t="shared" si="7"/>
        <v/>
      </c>
      <c r="P98" s="16" t="str">
        <f>IF($A98&lt;&gt;"", IF(ISNA(VLOOKUP($T98,Nastavení!$B$10:$D$22,3,FALSE)),$O98,  $O98 + VLOOKUP('Evidence střelců a nástřel'!$C98,Nastavení!$B$10:$D$22,3,FALSE)), "")</f>
        <v/>
      </c>
      <c r="Q98" s="16" t="str">
        <f>IF($A98 &lt;&gt;"", COUNTIF($P$7:$P98, $P98) -1, "")</f>
        <v/>
      </c>
      <c r="R98" s="16" t="str">
        <f t="shared" si="6"/>
        <v/>
      </c>
      <c r="S98" s="16" t="str">
        <f>IF($A98&lt;&gt;"",  SUMPRODUCT(--('Evidence střelců a nástřel'!$A$7:$A$107&lt;&gt;""),--($T$7:$T$107&lt;&gt;"MZ"),--($T$7:$T$107=$T98),--('Evidence střelců a nástřel'!$S$7:$S$107='Evidence střelců a nástřel'!$S98)),"")</f>
        <v/>
      </c>
      <c r="T98" s="16" t="str">
        <f>IF( $A98&lt;&gt;"",IF(Nastavení!$B$4="NE", 'Evidence střelců a nástřel'!$C98,""),"")</f>
        <v/>
      </c>
      <c r="U98" s="16" t="str">
        <f>IF($A98&lt;&gt;"", IF(OR('Evidence střelců a nástřel'!$P98="",Nastavení!$B$5="ANO"),1,0),"")</f>
        <v/>
      </c>
    </row>
    <row r="99" spans="1:21" x14ac:dyDescent="0.25">
      <c r="A99" s="16" t="str">
        <f>'Evidence střelců a nástřel'!$A99</f>
        <v/>
      </c>
      <c r="B99" s="16" t="str">
        <f>IF($A99&lt;&gt;"", SUM('Evidence střelců a nástřel'!$F99:$O99)  +  IF(Nastavení!$B$5 = "NE", 'Evidence střelců a nástřel'!$P99, 0),"")</f>
        <v/>
      </c>
      <c r="C99" s="16" t="str">
        <f t="shared" si="5"/>
        <v/>
      </c>
      <c r="D99" s="16" t="str">
        <f>IF($A99&lt;&gt;"", SUMPRODUCT(--($U$7:$U$107=1), --($T$7:$T$107=$T99), --($C99=$C$7:$C$107), --('Evidence střelců a nástřel'!$O99 &lt; 'Evidence střelců a nástřel'!$O$7:$O$107)), "")</f>
        <v/>
      </c>
      <c r="E99" s="16" t="str">
        <f>IF($A99&lt;&gt;"",SUMPRODUCT(--($U$7:$U$107=1),--($T$7:$T$107=$T99),  --($C99=$C$7:$C$107), --($D99=$D$7:$D$107),--('Evidence střelců a nástřel'!$N99 &lt; 'Evidence střelců a nástřel'!$N$7:$N$107)),"")</f>
        <v/>
      </c>
      <c r="F99" s="16" t="str">
        <f>IF($A99&lt;&gt;"",SUMPRODUCT(--($U$7:$U$107=1),--($T$7:$T$107=$T99), --($C99=$C$7:$C$107), --($D99=$D$7:$D$107),  --($E99=$E$7:$E$107), --('Evidence střelců a nástřel'!$M99 &lt; 'Evidence střelců a nástřel'!$M$7:$M$107)),"")</f>
        <v/>
      </c>
      <c r="G99" s="16" t="str">
        <f>IF($A99&lt;&gt;"",SUMPRODUCT(--($U$7:$U$107=1),--($T$7:$T$107=$T99), --($C99=$C$7:$C$107), --($D99=$D$7:$D$107),  --($E99=$E$7:$E$107),--($F99=$F$7:$F$107), --('Evidence střelců a nástřel'!$L99 &lt; 'Evidence střelců a nástřel'!$L$7:$L$107)),"")</f>
        <v/>
      </c>
      <c r="H99" s="16" t="str">
        <f>IF($A99&lt;&gt;"",SUMPRODUCT(--($U$7:$U$107=1),--($T$7:$T$107=$T99), --($C99=$C$7:$C$107), --($D99=$D$7:$D$107),  --($E99=$E$7:$E$107), --($F99=$F$7:$F$107), --($G99=$G$7:$G$107), --('Evidence střelců a nástřel'!$K99 &lt; 'Evidence střelců a nástřel'!$K$7:$K$107)),"")</f>
        <v/>
      </c>
      <c r="I99" s="16" t="str">
        <f>IF($A99&lt;&gt;"",SUMPRODUCT(--($U$7:$U$107=1),--($T$7:$T$107=$T99),  --($C99=$C$7:$C$107), --($D99=$D$7:$D$107),  --($E99=$E$7:$E$107), --($F99=$F$7:$F$107), --($G99=$G$7:$G$107),  --($H99=$H$7:$H$107), --('Evidence střelců a nástřel'!$J99 &lt; 'Evidence střelců a nástřel'!$J$7:$J$107)),"")</f>
        <v/>
      </c>
      <c r="J99" s="16" t="str">
        <f>IF($A99&lt;&gt;"",SUMPRODUCT(--($U$7:$U$107=1),--($T$7:$T$107=$T99),   --($C99=$C$7:$C$107), --($D99=$D$7:$D$107),  --($E99=$E$7:$E$107), --($F99=$F$7:$F$107), --($G99=$G$7:$G$107),  --($H99=$H$7:$H$107), --($I99=$I$7:$I$107), --('Evidence střelců a nástřel'!$I99 &lt; 'Evidence střelců a nástřel'!$I$7:$I$107)),"")</f>
        <v/>
      </c>
      <c r="K99" s="16" t="str">
        <f>IF($A99&lt;&gt;"",SUMPRODUCT(--($U$7:$U$107=1),--($T$7:$T$107=$T99),  --($C99=$C$7:$C$107), --($D99=$D$7:$D$107),  --($E99=$E$7:$E$107), --($F99=$F$7:$F$107), --($G99=$G$7:$G$107),  --($H99=$H$7:$H$107), --($I99=$I$7:$I$107), --($J99=$J$7:$J$107), --('Evidence střelců a nástřel'!$H99 &lt; 'Evidence střelců a nástřel'!$H$7:$H$107)),"")</f>
        <v/>
      </c>
      <c r="L99" s="16" t="str">
        <f>IF($A99&lt;&gt;"",SUMPRODUCT(--($U$7:$U$107=1),--($T$7:$T$107=$T99),   --($C99=$C$7:$C$107), --($D99=$D$7:$D$107),  --($E99=$E$7:$E$107), --($F99=$F$7:$F$107), --($G99=$G$7:$G$107),  --($H99=$H$7:$H$107), --($I99=$I$7:$I$107), --($J99=$J$7:$J$107), --($K99=$K$7:$K$107), --('Evidence střelců a nástřel'!$G99 &lt; 'Evidence střelců a nástřel'!$G$7:$G$107)),"")</f>
        <v/>
      </c>
      <c r="M99" s="16" t="str">
        <f>IF($A99&lt;&gt;"",IF(AND(U99=0,Nastavení!$B$5="NE"), 1+SUMPRODUCT(--($A$7:$A$107&lt;&gt;""),--(T$7:$T$107=$T99), --($B99 &lt; $B$7:$B$107)), SUM($C99:$L99)),"")</f>
        <v/>
      </c>
      <c r="N99" s="16" t="str">
        <f>IF($A99&lt;&gt;"", SUMPRODUCT(--($T$7:$T$107=$T99),--($M$7:$M$107=$M99), --('Evidence střelců a nástřel'!$Q99 &lt; 'Evidence střelců a nástřel'!$Q$7:$Q$107)), "")</f>
        <v/>
      </c>
      <c r="O99" s="16" t="str">
        <f t="shared" si="7"/>
        <v/>
      </c>
      <c r="P99" s="16" t="str">
        <f>IF($A99&lt;&gt;"", IF(ISNA(VLOOKUP($T99,Nastavení!$B$10:$D$22,3,FALSE)),$O99,  $O99 + VLOOKUP('Evidence střelců a nástřel'!$C99,Nastavení!$B$10:$D$22,3,FALSE)), "")</f>
        <v/>
      </c>
      <c r="Q99" s="16" t="str">
        <f>IF($A99 &lt;&gt;"", COUNTIF($P$7:$P99, $P99) -1, "")</f>
        <v/>
      </c>
      <c r="R99" s="16" t="str">
        <f t="shared" si="6"/>
        <v/>
      </c>
      <c r="S99" s="16" t="str">
        <f>IF($A99&lt;&gt;"",  SUMPRODUCT(--('Evidence střelců a nástřel'!$A$7:$A$107&lt;&gt;""),--($T$7:$T$107&lt;&gt;"MZ"),--($T$7:$T$107=$T99),--('Evidence střelců a nástřel'!$S$7:$S$107='Evidence střelců a nástřel'!$S99)),"")</f>
        <v/>
      </c>
      <c r="T99" s="16" t="str">
        <f>IF( $A99&lt;&gt;"",IF(Nastavení!$B$4="NE", 'Evidence střelců a nástřel'!$C99,""),"")</f>
        <v/>
      </c>
      <c r="U99" s="16" t="str">
        <f>IF($A99&lt;&gt;"", IF(OR('Evidence střelců a nástřel'!$P99="",Nastavení!$B$5="ANO"),1,0),"")</f>
        <v/>
      </c>
    </row>
    <row r="100" spans="1:21" x14ac:dyDescent="0.25">
      <c r="A100" s="16" t="str">
        <f>'Evidence střelců a nástřel'!$A100</f>
        <v/>
      </c>
      <c r="B100" s="16" t="str">
        <f>IF($A100&lt;&gt;"", SUM('Evidence střelců a nástřel'!$F100:$O100)  +  IF(Nastavení!$B$5 = "NE", 'Evidence střelců a nástřel'!$P100, 0),"")</f>
        <v/>
      </c>
      <c r="C100" s="16" t="str">
        <f t="shared" si="5"/>
        <v/>
      </c>
      <c r="D100" s="16" t="str">
        <f>IF($A100&lt;&gt;"", SUMPRODUCT(--($U$7:$U$107=1), --($T$7:$T$107=$T100), --($C100=$C$7:$C$107), --('Evidence střelců a nástřel'!$O100 &lt; 'Evidence střelců a nástřel'!$O$7:$O$107)), "")</f>
        <v/>
      </c>
      <c r="E100" s="16" t="str">
        <f>IF($A100&lt;&gt;"",SUMPRODUCT(--($U$7:$U$107=1),--($T$7:$T$107=$T100),  --($C100=$C$7:$C$107), --($D100=$D$7:$D$107),--('Evidence střelců a nástřel'!$N100 &lt; 'Evidence střelců a nástřel'!$N$7:$N$107)),"")</f>
        <v/>
      </c>
      <c r="F100" s="16" t="str">
        <f>IF($A100&lt;&gt;"",SUMPRODUCT(--($U$7:$U$107=1),--($T$7:$T$107=$T100), --($C100=$C$7:$C$107), --($D100=$D$7:$D$107),  --($E100=$E$7:$E$107), --('Evidence střelců a nástřel'!$M100 &lt; 'Evidence střelců a nástřel'!$M$7:$M$107)),"")</f>
        <v/>
      </c>
      <c r="G100" s="16" t="str">
        <f>IF($A100&lt;&gt;"",SUMPRODUCT(--($U$7:$U$107=1),--($T$7:$T$107=$T100), --($C100=$C$7:$C$107), --($D100=$D$7:$D$107),  --($E100=$E$7:$E$107),--($F100=$F$7:$F$107), --('Evidence střelců a nástřel'!$L100 &lt; 'Evidence střelců a nástřel'!$L$7:$L$107)),"")</f>
        <v/>
      </c>
      <c r="H100" s="16" t="str">
        <f>IF($A100&lt;&gt;"",SUMPRODUCT(--($U$7:$U$107=1),--($T$7:$T$107=$T100), --($C100=$C$7:$C$107), --($D100=$D$7:$D$107),  --($E100=$E$7:$E$107), --($F100=$F$7:$F$107), --($G100=$G$7:$G$107), --('Evidence střelců a nástřel'!$K100 &lt; 'Evidence střelců a nástřel'!$K$7:$K$107)),"")</f>
        <v/>
      </c>
      <c r="I100" s="16" t="str">
        <f>IF($A100&lt;&gt;"",SUMPRODUCT(--($U$7:$U$107=1),--($T$7:$T$107=$T100),  --($C100=$C$7:$C$107), --($D100=$D$7:$D$107),  --($E100=$E$7:$E$107), --($F100=$F$7:$F$107), --($G100=$G$7:$G$107),  --($H100=$H$7:$H$107), --('Evidence střelců a nástřel'!$J100 &lt; 'Evidence střelců a nástřel'!$J$7:$J$107)),"")</f>
        <v/>
      </c>
      <c r="J100" s="16" t="str">
        <f>IF($A100&lt;&gt;"",SUMPRODUCT(--($U$7:$U$107=1),--($T$7:$T$107=$T100),   --($C100=$C$7:$C$107), --($D100=$D$7:$D$107),  --($E100=$E$7:$E$107), --($F100=$F$7:$F$107), --($G100=$G$7:$G$107),  --($H100=$H$7:$H$107), --($I100=$I$7:$I$107), --('Evidence střelců a nástřel'!$I100 &lt; 'Evidence střelců a nástřel'!$I$7:$I$107)),"")</f>
        <v/>
      </c>
      <c r="K100" s="16" t="str">
        <f>IF($A100&lt;&gt;"",SUMPRODUCT(--($U$7:$U$107=1),--($T$7:$T$107=$T100),  --($C100=$C$7:$C$107), --($D100=$D$7:$D$107),  --($E100=$E$7:$E$107), --($F100=$F$7:$F$107), --($G100=$G$7:$G$107),  --($H100=$H$7:$H$107), --($I100=$I$7:$I$107), --($J100=$J$7:$J$107), --('Evidence střelců a nástřel'!$H100 &lt; 'Evidence střelců a nástřel'!$H$7:$H$107)),"")</f>
        <v/>
      </c>
      <c r="L100" s="16" t="str">
        <f>IF($A100&lt;&gt;"",SUMPRODUCT(--($U$7:$U$107=1),--($T$7:$T$107=$T100),   --($C100=$C$7:$C$107), --($D100=$D$7:$D$107),  --($E100=$E$7:$E$107), --($F100=$F$7:$F$107), --($G100=$G$7:$G$107),  --($H100=$H$7:$H$107), --($I100=$I$7:$I$107), --($J100=$J$7:$J$107), --($K100=$K$7:$K$107), --('Evidence střelců a nástřel'!$G100 &lt; 'Evidence střelců a nástřel'!$G$7:$G$107)),"")</f>
        <v/>
      </c>
      <c r="M100" s="16" t="str">
        <f>IF($A100&lt;&gt;"",IF(AND(U100=0,Nastavení!$B$5="NE"), 1+SUMPRODUCT(--($A$7:$A$107&lt;&gt;""),--(T$7:$T$107=$T100), --($B100 &lt; $B$7:$B$107)), SUM($C100:$L100)),"")</f>
        <v/>
      </c>
      <c r="N100" s="16" t="str">
        <f>IF($A100&lt;&gt;"", SUMPRODUCT(--($T$7:$T$107=$T100),--($M$7:$M$107=$M100), --('Evidence střelců a nástřel'!$Q100 &lt; 'Evidence střelců a nástřel'!$Q$7:$Q$107)), "")</f>
        <v/>
      </c>
      <c r="O100" s="16" t="str">
        <f t="shared" si="7"/>
        <v/>
      </c>
      <c r="P100" s="16" t="str">
        <f>IF($A100&lt;&gt;"", IF(ISNA(VLOOKUP($T100,Nastavení!$B$10:$D$22,3,FALSE)),$O100,  $O100 + VLOOKUP('Evidence střelců a nástřel'!$C100,Nastavení!$B$10:$D$22,3,FALSE)), "")</f>
        <v/>
      </c>
      <c r="Q100" s="16" t="str">
        <f>IF($A100 &lt;&gt;"", COUNTIF($P$7:$P100, $P100) -1, "")</f>
        <v/>
      </c>
      <c r="R100" s="16" t="str">
        <f t="shared" si="6"/>
        <v/>
      </c>
      <c r="S100" s="16" t="str">
        <f>IF($A100&lt;&gt;"",  SUMPRODUCT(--('Evidence střelců a nástřel'!$A$7:$A$107&lt;&gt;""),--($T$7:$T$107&lt;&gt;"MZ"),--($T$7:$T$107=$T100),--('Evidence střelců a nástřel'!$S$7:$S$107='Evidence střelců a nástřel'!$S100)),"")</f>
        <v/>
      </c>
      <c r="T100" s="16" t="str">
        <f>IF( $A100&lt;&gt;"",IF(Nastavení!$B$4="NE", 'Evidence střelců a nástřel'!$C100,""),"")</f>
        <v/>
      </c>
      <c r="U100" s="16" t="str">
        <f>IF($A100&lt;&gt;"", IF(OR('Evidence střelců a nástřel'!$P100="",Nastavení!$B$5="ANO"),1,0),"")</f>
        <v/>
      </c>
    </row>
    <row r="101" spans="1:21" x14ac:dyDescent="0.25">
      <c r="A101" s="16" t="str">
        <f>'Evidence střelců a nástřel'!$A101</f>
        <v/>
      </c>
      <c r="B101" s="16" t="str">
        <f>IF($A101&lt;&gt;"", SUM('Evidence střelců a nástřel'!$F101:$O101)  +  IF(Nastavení!$B$5 = "NE", 'Evidence střelců a nástřel'!$P101, 0),"")</f>
        <v/>
      </c>
      <c r="C101" s="16" t="str">
        <f t="shared" si="5"/>
        <v/>
      </c>
      <c r="D101" s="16" t="str">
        <f>IF($A101&lt;&gt;"", SUMPRODUCT(--($U$7:$U$107=1), --($T$7:$T$107=$T101), --($C101=$C$7:$C$107), --('Evidence střelců a nástřel'!$O101 &lt; 'Evidence střelců a nástřel'!$O$7:$O$107)), "")</f>
        <v/>
      </c>
      <c r="E101" s="16" t="str">
        <f>IF($A101&lt;&gt;"",SUMPRODUCT(--($U$7:$U$107=1),--($T$7:$T$107=$T101),  --($C101=$C$7:$C$107), --($D101=$D$7:$D$107),--('Evidence střelců a nástřel'!$N101 &lt; 'Evidence střelců a nástřel'!$N$7:$N$107)),"")</f>
        <v/>
      </c>
      <c r="F101" s="16" t="str">
        <f>IF($A101&lt;&gt;"",SUMPRODUCT(--($U$7:$U$107=1),--($T$7:$T$107=$T101), --($C101=$C$7:$C$107), --($D101=$D$7:$D$107),  --($E101=$E$7:$E$107), --('Evidence střelců a nástřel'!$M101 &lt; 'Evidence střelců a nástřel'!$M$7:$M$107)),"")</f>
        <v/>
      </c>
      <c r="G101" s="16" t="str">
        <f>IF($A101&lt;&gt;"",SUMPRODUCT(--($U$7:$U$107=1),--($T$7:$T$107=$T101), --($C101=$C$7:$C$107), --($D101=$D$7:$D$107),  --($E101=$E$7:$E$107),--($F101=$F$7:$F$107), --('Evidence střelců a nástřel'!$L101 &lt; 'Evidence střelců a nástřel'!$L$7:$L$107)),"")</f>
        <v/>
      </c>
      <c r="H101" s="16" t="str">
        <f>IF($A101&lt;&gt;"",SUMPRODUCT(--($U$7:$U$107=1),--($T$7:$T$107=$T101), --($C101=$C$7:$C$107), --($D101=$D$7:$D$107),  --($E101=$E$7:$E$107), --($F101=$F$7:$F$107), --($G101=$G$7:$G$107), --('Evidence střelců a nástřel'!$K101 &lt; 'Evidence střelců a nástřel'!$K$7:$K$107)),"")</f>
        <v/>
      </c>
      <c r="I101" s="16" t="str">
        <f>IF($A101&lt;&gt;"",SUMPRODUCT(--($U$7:$U$107=1),--($T$7:$T$107=$T101),  --($C101=$C$7:$C$107), --($D101=$D$7:$D$107),  --($E101=$E$7:$E$107), --($F101=$F$7:$F$107), --($G101=$G$7:$G$107),  --($H101=$H$7:$H$107), --('Evidence střelců a nástřel'!$J101 &lt; 'Evidence střelců a nástřel'!$J$7:$J$107)),"")</f>
        <v/>
      </c>
      <c r="J101" s="16" t="str">
        <f>IF($A101&lt;&gt;"",SUMPRODUCT(--($U$7:$U$107=1),--($T$7:$T$107=$T101),   --($C101=$C$7:$C$107), --($D101=$D$7:$D$107),  --($E101=$E$7:$E$107), --($F101=$F$7:$F$107), --($G101=$G$7:$G$107),  --($H101=$H$7:$H$107), --($I101=$I$7:$I$107), --('Evidence střelců a nástřel'!$I101 &lt; 'Evidence střelců a nástřel'!$I$7:$I$107)),"")</f>
        <v/>
      </c>
      <c r="K101" s="16" t="str">
        <f>IF($A101&lt;&gt;"",SUMPRODUCT(--($U$7:$U$107=1),--($T$7:$T$107=$T101),  --($C101=$C$7:$C$107), --($D101=$D$7:$D$107),  --($E101=$E$7:$E$107), --($F101=$F$7:$F$107), --($G101=$G$7:$G$107),  --($H101=$H$7:$H$107), --($I101=$I$7:$I$107), --($J101=$J$7:$J$107), --('Evidence střelců a nástřel'!$H101 &lt; 'Evidence střelců a nástřel'!$H$7:$H$107)),"")</f>
        <v/>
      </c>
      <c r="L101" s="16" t="str">
        <f>IF($A101&lt;&gt;"",SUMPRODUCT(--($U$7:$U$107=1),--($T$7:$T$107=$T101),   --($C101=$C$7:$C$107), --($D101=$D$7:$D$107),  --($E101=$E$7:$E$107), --($F101=$F$7:$F$107), --($G101=$G$7:$G$107),  --($H101=$H$7:$H$107), --($I101=$I$7:$I$107), --($J101=$J$7:$J$107), --($K101=$K$7:$K$107), --('Evidence střelců a nástřel'!$G101 &lt; 'Evidence střelců a nástřel'!$G$7:$G$107)),"")</f>
        <v/>
      </c>
      <c r="M101" s="16" t="str">
        <f>IF($A101&lt;&gt;"",IF(AND(U101=0,Nastavení!$B$5="NE"), 1+SUMPRODUCT(--($A$7:$A$107&lt;&gt;""),--(T$7:$T$107=$T101), --($B101 &lt; $B$7:$B$107)), SUM($C101:$L101)),"")</f>
        <v/>
      </c>
      <c r="N101" s="16" t="str">
        <f>IF($A101&lt;&gt;"", SUMPRODUCT(--($T$7:$T$107=$T101),--($M$7:$M$107=$M101), --('Evidence střelců a nástřel'!$Q101 &lt; 'Evidence střelců a nástřel'!$Q$7:$Q$107)), "")</f>
        <v/>
      </c>
      <c r="O101" s="16" t="str">
        <f t="shared" si="7"/>
        <v/>
      </c>
      <c r="P101" s="16" t="str">
        <f>IF($A101&lt;&gt;"", IF(ISNA(VLOOKUP($T101,Nastavení!$B$10:$D$22,3,FALSE)),$O101,  $O101 + VLOOKUP('Evidence střelců a nástřel'!$C101,Nastavení!$B$10:$D$22,3,FALSE)), "")</f>
        <v/>
      </c>
      <c r="Q101" s="16" t="str">
        <f>IF($A101 &lt;&gt;"", COUNTIF($P$7:$P101, $P101) -1, "")</f>
        <v/>
      </c>
      <c r="R101" s="16" t="str">
        <f t="shared" si="6"/>
        <v/>
      </c>
      <c r="S101" s="16" t="str">
        <f>IF($A101&lt;&gt;"",  SUMPRODUCT(--('Evidence střelců a nástřel'!$A$7:$A$107&lt;&gt;""),--($T$7:$T$107&lt;&gt;"MZ"),--($T$7:$T$107=$T101),--('Evidence střelců a nástřel'!$S$7:$S$107='Evidence střelců a nástřel'!$S101)),"")</f>
        <v/>
      </c>
      <c r="T101" s="16" t="str">
        <f>IF( $A101&lt;&gt;"",IF(Nastavení!$B$4="NE", 'Evidence střelců a nástřel'!$C101,""),"")</f>
        <v/>
      </c>
      <c r="U101" s="16" t="str">
        <f>IF($A101&lt;&gt;"", IF(OR('Evidence střelců a nástřel'!$P101="",Nastavení!$B$5="ANO"),1,0),"")</f>
        <v/>
      </c>
    </row>
    <row r="102" spans="1:21" x14ac:dyDescent="0.25">
      <c r="A102" s="16" t="str">
        <f>'Evidence střelců a nástřel'!$A102</f>
        <v/>
      </c>
      <c r="B102" s="16" t="str">
        <f>IF($A102&lt;&gt;"", SUM('Evidence střelců a nástřel'!$F102:$O102)  +  IF(Nastavení!$B$5 = "NE", 'Evidence střelců a nástřel'!$P102, 0),"")</f>
        <v/>
      </c>
      <c r="C102" s="16" t="str">
        <f t="shared" si="5"/>
        <v/>
      </c>
      <c r="D102" s="16" t="str">
        <f>IF($A102&lt;&gt;"", SUMPRODUCT(--($U$7:$U$107=1), --($T$7:$T$107=$T102), --($C102=$C$7:$C$107), --('Evidence střelců a nástřel'!$O102 &lt; 'Evidence střelců a nástřel'!$O$7:$O$107)), "")</f>
        <v/>
      </c>
      <c r="E102" s="16" t="str">
        <f>IF($A102&lt;&gt;"",SUMPRODUCT(--($U$7:$U$107=1),--($T$7:$T$107=$T102),  --($C102=$C$7:$C$107), --($D102=$D$7:$D$107),--('Evidence střelců a nástřel'!$N102 &lt; 'Evidence střelců a nástřel'!$N$7:$N$107)),"")</f>
        <v/>
      </c>
      <c r="F102" s="16" t="str">
        <f>IF($A102&lt;&gt;"",SUMPRODUCT(--($U$7:$U$107=1),--($T$7:$T$107=$T102), --($C102=$C$7:$C$107), --($D102=$D$7:$D$107),  --($E102=$E$7:$E$107), --('Evidence střelců a nástřel'!$M102 &lt; 'Evidence střelců a nástřel'!$M$7:$M$107)),"")</f>
        <v/>
      </c>
      <c r="G102" s="16" t="str">
        <f>IF($A102&lt;&gt;"",SUMPRODUCT(--($U$7:$U$107=1),--($T$7:$T$107=$T102), --($C102=$C$7:$C$107), --($D102=$D$7:$D$107),  --($E102=$E$7:$E$107),--($F102=$F$7:$F$107), --('Evidence střelců a nástřel'!$L102 &lt; 'Evidence střelců a nástřel'!$L$7:$L$107)),"")</f>
        <v/>
      </c>
      <c r="H102" s="16" t="str">
        <f>IF($A102&lt;&gt;"",SUMPRODUCT(--($U$7:$U$107=1),--($T$7:$T$107=$T102), --($C102=$C$7:$C$107), --($D102=$D$7:$D$107),  --($E102=$E$7:$E$107), --($F102=$F$7:$F$107), --($G102=$G$7:$G$107), --('Evidence střelců a nástřel'!$K102 &lt; 'Evidence střelců a nástřel'!$K$7:$K$107)),"")</f>
        <v/>
      </c>
      <c r="I102" s="16" t="str">
        <f>IF($A102&lt;&gt;"",SUMPRODUCT(--($U$7:$U$107=1),--($T$7:$T$107=$T102),  --($C102=$C$7:$C$107), --($D102=$D$7:$D$107),  --($E102=$E$7:$E$107), --($F102=$F$7:$F$107), --($G102=$G$7:$G$107),  --($H102=$H$7:$H$107), --('Evidence střelců a nástřel'!$J102 &lt; 'Evidence střelců a nástřel'!$J$7:$J$107)),"")</f>
        <v/>
      </c>
      <c r="J102" s="16" t="str">
        <f>IF($A102&lt;&gt;"",SUMPRODUCT(--($U$7:$U$107=1),--($T$7:$T$107=$T102),   --($C102=$C$7:$C$107), --($D102=$D$7:$D$107),  --($E102=$E$7:$E$107), --($F102=$F$7:$F$107), --($G102=$G$7:$G$107),  --($H102=$H$7:$H$107), --($I102=$I$7:$I$107), --('Evidence střelců a nástřel'!$I102 &lt; 'Evidence střelců a nástřel'!$I$7:$I$107)),"")</f>
        <v/>
      </c>
      <c r="K102" s="16" t="str">
        <f>IF($A102&lt;&gt;"",SUMPRODUCT(--($U$7:$U$107=1),--($T$7:$T$107=$T102),  --($C102=$C$7:$C$107), --($D102=$D$7:$D$107),  --($E102=$E$7:$E$107), --($F102=$F$7:$F$107), --($G102=$G$7:$G$107),  --($H102=$H$7:$H$107), --($I102=$I$7:$I$107), --($J102=$J$7:$J$107), --('Evidence střelců a nástřel'!$H102 &lt; 'Evidence střelců a nástřel'!$H$7:$H$107)),"")</f>
        <v/>
      </c>
      <c r="L102" s="16" t="str">
        <f>IF($A102&lt;&gt;"",SUMPRODUCT(--($U$7:$U$107=1),--($T$7:$T$107=$T102),   --($C102=$C$7:$C$107), --($D102=$D$7:$D$107),  --($E102=$E$7:$E$107), --($F102=$F$7:$F$107), --($G102=$G$7:$G$107),  --($H102=$H$7:$H$107), --($I102=$I$7:$I$107), --($J102=$J$7:$J$107), --($K102=$K$7:$K$107), --('Evidence střelců a nástřel'!$G102 &lt; 'Evidence střelců a nástřel'!$G$7:$G$107)),"")</f>
        <v/>
      </c>
      <c r="M102" s="16" t="str">
        <f>IF($A102&lt;&gt;"",IF(AND(U102=0,Nastavení!$B$5="NE"), 1+SUMPRODUCT(--($A$7:$A$107&lt;&gt;""),--(T$7:$T$107=$T102), --($B102 &lt; $B$7:$B$107)), SUM($C102:$L102)),"")</f>
        <v/>
      </c>
      <c r="N102" s="16" t="str">
        <f>IF($A102&lt;&gt;"", SUMPRODUCT(--($T$7:$T$107=$T102),--($M$7:$M$107=$M102), --('Evidence střelců a nástřel'!$Q102 &lt; 'Evidence střelců a nástřel'!$Q$7:$Q$107)), "")</f>
        <v/>
      </c>
      <c r="O102" s="16" t="str">
        <f t="shared" si="7"/>
        <v/>
      </c>
      <c r="P102" s="16" t="str">
        <f>IF($A102&lt;&gt;"", IF(ISNA(VLOOKUP($T102,Nastavení!$B$10:$D$22,3,FALSE)),$O102,  $O102 + VLOOKUP('Evidence střelců a nástřel'!$C102,Nastavení!$B$10:$D$22,3,FALSE)), "")</f>
        <v/>
      </c>
      <c r="Q102" s="16" t="str">
        <f>IF($A102 &lt;&gt;"", COUNTIF($P$7:$P102, $P102) -1, "")</f>
        <v/>
      </c>
      <c r="R102" s="16" t="str">
        <f t="shared" si="6"/>
        <v/>
      </c>
      <c r="S102" s="16" t="str">
        <f>IF($A102&lt;&gt;"",  SUMPRODUCT(--('Evidence střelců a nástřel'!$A$7:$A$107&lt;&gt;""),--($T$7:$T$107&lt;&gt;"MZ"),--($T$7:$T$107=$T102),--('Evidence střelců a nástřel'!$S$7:$S$107='Evidence střelců a nástřel'!$S102)),"")</f>
        <v/>
      </c>
      <c r="T102" s="16" t="str">
        <f>IF( $A102&lt;&gt;"",IF(Nastavení!$B$4="NE", 'Evidence střelců a nástřel'!$C102,""),"")</f>
        <v/>
      </c>
      <c r="U102" s="16" t="str">
        <f>IF($A102&lt;&gt;"", IF(OR('Evidence střelců a nástřel'!$P102="",Nastavení!$B$5="ANO"),1,0),"")</f>
        <v/>
      </c>
    </row>
    <row r="103" spans="1:21" x14ac:dyDescent="0.25">
      <c r="A103" s="16" t="str">
        <f>'Evidence střelců a nástřel'!$A103</f>
        <v/>
      </c>
      <c r="B103" s="16" t="str">
        <f>IF($A103&lt;&gt;"", SUM('Evidence střelců a nástřel'!$F103:$O103)  +  IF(Nastavení!$B$5 = "NE", 'Evidence střelců a nástřel'!$P103, 0),"")</f>
        <v/>
      </c>
      <c r="C103" s="16" t="str">
        <f t="shared" si="5"/>
        <v/>
      </c>
      <c r="D103" s="16" t="str">
        <f>IF($A103&lt;&gt;"", SUMPRODUCT(--($U$7:$U$107=1), --($T$7:$T$107=$T103), --($C103=$C$7:$C$107), --('Evidence střelců a nástřel'!$O103 &lt; 'Evidence střelců a nástřel'!$O$7:$O$107)), "")</f>
        <v/>
      </c>
      <c r="E103" s="16" t="str">
        <f>IF($A103&lt;&gt;"",SUMPRODUCT(--($U$7:$U$107=1),--($T$7:$T$107=$T103),  --($C103=$C$7:$C$107), --($D103=$D$7:$D$107),--('Evidence střelců a nástřel'!$N103 &lt; 'Evidence střelců a nástřel'!$N$7:$N$107)),"")</f>
        <v/>
      </c>
      <c r="F103" s="16" t="str">
        <f>IF($A103&lt;&gt;"",SUMPRODUCT(--($U$7:$U$107=1),--($T$7:$T$107=$T103), --($C103=$C$7:$C$107), --($D103=$D$7:$D$107),  --($E103=$E$7:$E$107), --('Evidence střelců a nástřel'!$M103 &lt; 'Evidence střelců a nástřel'!$M$7:$M$107)),"")</f>
        <v/>
      </c>
      <c r="G103" s="16" t="str">
        <f>IF($A103&lt;&gt;"",SUMPRODUCT(--($U$7:$U$107=1),--($T$7:$T$107=$T103), --($C103=$C$7:$C$107), --($D103=$D$7:$D$107),  --($E103=$E$7:$E$107),--($F103=$F$7:$F$107), --('Evidence střelců a nástřel'!$L103 &lt; 'Evidence střelců a nástřel'!$L$7:$L$107)),"")</f>
        <v/>
      </c>
      <c r="H103" s="16" t="str">
        <f>IF($A103&lt;&gt;"",SUMPRODUCT(--($U$7:$U$107=1),--($T$7:$T$107=$T103), --($C103=$C$7:$C$107), --($D103=$D$7:$D$107),  --($E103=$E$7:$E$107), --($F103=$F$7:$F$107), --($G103=$G$7:$G$107), --('Evidence střelců a nástřel'!$K103 &lt; 'Evidence střelců a nástřel'!$K$7:$K$107)),"")</f>
        <v/>
      </c>
      <c r="I103" s="16" t="str">
        <f>IF($A103&lt;&gt;"",SUMPRODUCT(--($U$7:$U$107=1),--($T$7:$T$107=$T103),  --($C103=$C$7:$C$107), --($D103=$D$7:$D$107),  --($E103=$E$7:$E$107), --($F103=$F$7:$F$107), --($G103=$G$7:$G$107),  --($H103=$H$7:$H$107), --('Evidence střelců a nástřel'!$J103 &lt; 'Evidence střelců a nástřel'!$J$7:$J$107)),"")</f>
        <v/>
      </c>
      <c r="J103" s="16" t="str">
        <f>IF($A103&lt;&gt;"",SUMPRODUCT(--($U$7:$U$107=1),--($T$7:$T$107=$T103),   --($C103=$C$7:$C$107), --($D103=$D$7:$D$107),  --($E103=$E$7:$E$107), --($F103=$F$7:$F$107), --($G103=$G$7:$G$107),  --($H103=$H$7:$H$107), --($I103=$I$7:$I$107), --('Evidence střelců a nástřel'!$I103 &lt; 'Evidence střelců a nástřel'!$I$7:$I$107)),"")</f>
        <v/>
      </c>
      <c r="K103" s="16" t="str">
        <f>IF($A103&lt;&gt;"",SUMPRODUCT(--($U$7:$U$107=1),--($T$7:$T$107=$T103),  --($C103=$C$7:$C$107), --($D103=$D$7:$D$107),  --($E103=$E$7:$E$107), --($F103=$F$7:$F$107), --($G103=$G$7:$G$107),  --($H103=$H$7:$H$107), --($I103=$I$7:$I$107), --($J103=$J$7:$J$107), --('Evidence střelců a nástřel'!$H103 &lt; 'Evidence střelců a nástřel'!$H$7:$H$107)),"")</f>
        <v/>
      </c>
      <c r="L103" s="16" t="str">
        <f>IF($A103&lt;&gt;"",SUMPRODUCT(--($U$7:$U$107=1),--($T$7:$T$107=$T103),   --($C103=$C$7:$C$107), --($D103=$D$7:$D$107),  --($E103=$E$7:$E$107), --($F103=$F$7:$F$107), --($G103=$G$7:$G$107),  --($H103=$H$7:$H$107), --($I103=$I$7:$I$107), --($J103=$J$7:$J$107), --($K103=$K$7:$K$107), --('Evidence střelců a nástřel'!$G103 &lt; 'Evidence střelců a nástřel'!$G$7:$G$107)),"")</f>
        <v/>
      </c>
      <c r="M103" s="16" t="str">
        <f>IF($A103&lt;&gt;"",IF(AND(U103=0,Nastavení!$B$5="NE"), 1+SUMPRODUCT(--($A$7:$A$107&lt;&gt;""),--(T$7:$T$107=$T103), --($B103 &lt; $B$7:$B$107)), SUM($C103:$L103)),"")</f>
        <v/>
      </c>
      <c r="N103" s="16" t="str">
        <f>IF($A103&lt;&gt;"", SUMPRODUCT(--($T$7:$T$107=$T103),--($M$7:$M$107=$M103), --('Evidence střelců a nástřel'!$Q103 &lt; 'Evidence střelců a nástřel'!$Q$7:$Q$107)), "")</f>
        <v/>
      </c>
      <c r="O103" s="16" t="str">
        <f t="shared" si="7"/>
        <v/>
      </c>
      <c r="P103" s="16" t="str">
        <f>IF($A103&lt;&gt;"", IF(ISNA(VLOOKUP($T103,Nastavení!$B$10:$D$22,3,FALSE)),$O103,  $O103 + VLOOKUP('Evidence střelců a nástřel'!$C103,Nastavení!$B$10:$D$22,3,FALSE)), "")</f>
        <v/>
      </c>
      <c r="Q103" s="16" t="str">
        <f>IF($A103 &lt;&gt;"", COUNTIF($P$7:$P103, $P103) -1, "")</f>
        <v/>
      </c>
      <c r="R103" s="16" t="str">
        <f t="shared" si="6"/>
        <v/>
      </c>
      <c r="S103" s="16" t="str">
        <f>IF($A103&lt;&gt;"",  SUMPRODUCT(--('Evidence střelců a nástřel'!$A$7:$A$107&lt;&gt;""),--($T$7:$T$107&lt;&gt;"MZ"),--($T$7:$T$107=$T103),--('Evidence střelců a nástřel'!$S$7:$S$107='Evidence střelců a nástřel'!$S103)),"")</f>
        <v/>
      </c>
      <c r="T103" s="16" t="str">
        <f>IF( $A103&lt;&gt;"",IF(Nastavení!$B$4="NE", 'Evidence střelců a nástřel'!$C103,""),"")</f>
        <v/>
      </c>
      <c r="U103" s="16" t="str">
        <f>IF($A103&lt;&gt;"", IF(OR('Evidence střelců a nástřel'!$P103="",Nastavení!$B$5="ANO"),1,0),"")</f>
        <v/>
      </c>
    </row>
    <row r="104" spans="1:21" x14ac:dyDescent="0.25">
      <c r="A104" s="16" t="str">
        <f>'Evidence střelců a nástřel'!$A104</f>
        <v/>
      </c>
      <c r="B104" s="16" t="str">
        <f>IF($A104&lt;&gt;"", SUM('Evidence střelců a nástřel'!$F104:$O104)  +  IF(Nastavení!$B$5 = "NE", 'Evidence střelců a nástřel'!$P104, 0),"")</f>
        <v/>
      </c>
      <c r="C104" s="16" t="str">
        <f t="shared" si="5"/>
        <v/>
      </c>
      <c r="D104" s="16" t="str">
        <f>IF($A104&lt;&gt;"", SUMPRODUCT(--($U$7:$U$107=1), --($T$7:$T$107=$T104), --($C104=$C$7:$C$107), --('Evidence střelců a nástřel'!$O104 &lt; 'Evidence střelců a nástřel'!$O$7:$O$107)), "")</f>
        <v/>
      </c>
      <c r="E104" s="16" t="str">
        <f>IF($A104&lt;&gt;"",SUMPRODUCT(--($U$7:$U$107=1),--($T$7:$T$107=$T104),  --($C104=$C$7:$C$107), --($D104=$D$7:$D$107),--('Evidence střelců a nástřel'!$N104 &lt; 'Evidence střelců a nástřel'!$N$7:$N$107)),"")</f>
        <v/>
      </c>
      <c r="F104" s="16" t="str">
        <f>IF($A104&lt;&gt;"",SUMPRODUCT(--($U$7:$U$107=1),--($T$7:$T$107=$T104), --($C104=$C$7:$C$107), --($D104=$D$7:$D$107),  --($E104=$E$7:$E$107), --('Evidence střelců a nástřel'!$M104 &lt; 'Evidence střelců a nástřel'!$M$7:$M$107)),"")</f>
        <v/>
      </c>
      <c r="G104" s="16" t="str">
        <f>IF($A104&lt;&gt;"",SUMPRODUCT(--($U$7:$U$107=1),--($T$7:$T$107=$T104), --($C104=$C$7:$C$107), --($D104=$D$7:$D$107),  --($E104=$E$7:$E$107),--($F104=$F$7:$F$107), --('Evidence střelců a nástřel'!$L104 &lt; 'Evidence střelců a nástřel'!$L$7:$L$107)),"")</f>
        <v/>
      </c>
      <c r="H104" s="16" t="str">
        <f>IF($A104&lt;&gt;"",SUMPRODUCT(--($U$7:$U$107=1),--($T$7:$T$107=$T104), --($C104=$C$7:$C$107), --($D104=$D$7:$D$107),  --($E104=$E$7:$E$107), --($F104=$F$7:$F$107), --($G104=$G$7:$G$107), --('Evidence střelců a nástřel'!$K104 &lt; 'Evidence střelců a nástřel'!$K$7:$K$107)),"")</f>
        <v/>
      </c>
      <c r="I104" s="16" t="str">
        <f>IF($A104&lt;&gt;"",SUMPRODUCT(--($U$7:$U$107=1),--($T$7:$T$107=$T104),  --($C104=$C$7:$C$107), --($D104=$D$7:$D$107),  --($E104=$E$7:$E$107), --($F104=$F$7:$F$107), --($G104=$G$7:$G$107),  --($H104=$H$7:$H$107), --('Evidence střelců a nástřel'!$J104 &lt; 'Evidence střelců a nástřel'!$J$7:$J$107)),"")</f>
        <v/>
      </c>
      <c r="J104" s="16" t="str">
        <f>IF($A104&lt;&gt;"",SUMPRODUCT(--($U$7:$U$107=1),--($T$7:$T$107=$T104),   --($C104=$C$7:$C$107), --($D104=$D$7:$D$107),  --($E104=$E$7:$E$107), --($F104=$F$7:$F$107), --($G104=$G$7:$G$107),  --($H104=$H$7:$H$107), --($I104=$I$7:$I$107), --('Evidence střelců a nástřel'!$I104 &lt; 'Evidence střelců a nástřel'!$I$7:$I$107)),"")</f>
        <v/>
      </c>
      <c r="K104" s="16" t="str">
        <f>IF($A104&lt;&gt;"",SUMPRODUCT(--($U$7:$U$107=1),--($T$7:$T$107=$T104),  --($C104=$C$7:$C$107), --($D104=$D$7:$D$107),  --($E104=$E$7:$E$107), --($F104=$F$7:$F$107), --($G104=$G$7:$G$107),  --($H104=$H$7:$H$107), --($I104=$I$7:$I$107), --($J104=$J$7:$J$107), --('Evidence střelců a nástřel'!$H104 &lt; 'Evidence střelců a nástřel'!$H$7:$H$107)),"")</f>
        <v/>
      </c>
      <c r="L104" s="16" t="str">
        <f>IF($A104&lt;&gt;"",SUMPRODUCT(--($U$7:$U$107=1),--($T$7:$T$107=$T104),   --($C104=$C$7:$C$107), --($D104=$D$7:$D$107),  --($E104=$E$7:$E$107), --($F104=$F$7:$F$107), --($G104=$G$7:$G$107),  --($H104=$H$7:$H$107), --($I104=$I$7:$I$107), --($J104=$J$7:$J$107), --($K104=$K$7:$K$107), --('Evidence střelců a nástřel'!$G104 &lt; 'Evidence střelců a nástřel'!$G$7:$G$107)),"")</f>
        <v/>
      </c>
      <c r="M104" s="16" t="str">
        <f>IF($A104&lt;&gt;"",IF(AND(U104=0,Nastavení!$B$5="NE"), 1+SUMPRODUCT(--($A$7:$A$107&lt;&gt;""),--(T$7:$T$107=$T104), --($B104 &lt; $B$7:$B$107)), SUM($C104:$L104)),"")</f>
        <v/>
      </c>
      <c r="N104" s="16" t="str">
        <f>IF($A104&lt;&gt;"", SUMPRODUCT(--($T$7:$T$107=$T104),--($M$7:$M$107=$M104), --('Evidence střelců a nástřel'!$Q104 &lt; 'Evidence střelců a nástřel'!$Q$7:$Q$107)), "")</f>
        <v/>
      </c>
      <c r="O104" s="16" t="str">
        <f t="shared" si="7"/>
        <v/>
      </c>
      <c r="P104" s="16" t="str">
        <f>IF($A104&lt;&gt;"", IF(ISNA(VLOOKUP($T104,Nastavení!$B$10:$D$22,3,FALSE)),$O104,  $O104 + VLOOKUP('Evidence střelců a nástřel'!$C104,Nastavení!$B$10:$D$22,3,FALSE)), "")</f>
        <v/>
      </c>
      <c r="Q104" s="16" t="str">
        <f>IF($A104 &lt;&gt;"", COUNTIF($P$7:$P104, $P104) -1, "")</f>
        <v/>
      </c>
      <c r="R104" s="16" t="str">
        <f t="shared" si="6"/>
        <v/>
      </c>
      <c r="S104" s="16" t="str">
        <f>IF($A104&lt;&gt;"",  SUMPRODUCT(--('Evidence střelců a nástřel'!$A$7:$A$107&lt;&gt;""),--($T$7:$T$107&lt;&gt;"MZ"),--($T$7:$T$107=$T104),--('Evidence střelců a nástřel'!$S$7:$S$107='Evidence střelců a nástřel'!$S104)),"")</f>
        <v/>
      </c>
      <c r="T104" s="16" t="str">
        <f>IF( $A104&lt;&gt;"",IF(Nastavení!$B$4="NE", 'Evidence střelců a nástřel'!$C104,""),"")</f>
        <v/>
      </c>
      <c r="U104" s="16" t="str">
        <f>IF($A104&lt;&gt;"", IF(OR('Evidence střelců a nástřel'!$P104="",Nastavení!$B$5="ANO"),1,0),"")</f>
        <v/>
      </c>
    </row>
    <row r="105" spans="1:21" x14ac:dyDescent="0.25">
      <c r="A105" s="16" t="str">
        <f>'Evidence střelců a nástřel'!$A105</f>
        <v/>
      </c>
      <c r="B105" s="16" t="str">
        <f>IF($A105&lt;&gt;"", SUM('Evidence střelců a nástřel'!$F105:$O105)  +  IF(Nastavení!$B$5 = "NE", 'Evidence střelců a nástřel'!$P105, 0),"")</f>
        <v/>
      </c>
      <c r="C105" s="16" t="str">
        <f t="shared" si="5"/>
        <v/>
      </c>
      <c r="D105" s="16" t="str">
        <f>IF($A105&lt;&gt;"", SUMPRODUCT(--($U$7:$U$107=1), --($T$7:$T$107=$T105), --($C105=$C$7:$C$107), --('Evidence střelců a nástřel'!$O105 &lt; 'Evidence střelců a nástřel'!$O$7:$O$107)), "")</f>
        <v/>
      </c>
      <c r="E105" s="16" t="str">
        <f>IF($A105&lt;&gt;"",SUMPRODUCT(--($U$7:$U$107=1),--($T$7:$T$107=$T105),  --($C105=$C$7:$C$107), --($D105=$D$7:$D$107),--('Evidence střelců a nástřel'!$N105 &lt; 'Evidence střelců a nástřel'!$N$7:$N$107)),"")</f>
        <v/>
      </c>
      <c r="F105" s="16" t="str">
        <f>IF($A105&lt;&gt;"",SUMPRODUCT(--($U$7:$U$107=1),--($T$7:$T$107=$T105), --($C105=$C$7:$C$107), --($D105=$D$7:$D$107),  --($E105=$E$7:$E$107), --('Evidence střelců a nástřel'!$M105 &lt; 'Evidence střelců a nástřel'!$M$7:$M$107)),"")</f>
        <v/>
      </c>
      <c r="G105" s="16" t="str">
        <f>IF($A105&lt;&gt;"",SUMPRODUCT(--($U$7:$U$107=1),--($T$7:$T$107=$T105), --($C105=$C$7:$C$107), --($D105=$D$7:$D$107),  --($E105=$E$7:$E$107),--($F105=$F$7:$F$107), --('Evidence střelců a nástřel'!$L105 &lt; 'Evidence střelců a nástřel'!$L$7:$L$107)),"")</f>
        <v/>
      </c>
      <c r="H105" s="16" t="str">
        <f>IF($A105&lt;&gt;"",SUMPRODUCT(--($U$7:$U$107=1),--($T$7:$T$107=$T105), --($C105=$C$7:$C$107), --($D105=$D$7:$D$107),  --($E105=$E$7:$E$107), --($F105=$F$7:$F$107), --($G105=$G$7:$G$107), --('Evidence střelců a nástřel'!$K105 &lt; 'Evidence střelců a nástřel'!$K$7:$K$107)),"")</f>
        <v/>
      </c>
      <c r="I105" s="16" t="str">
        <f>IF($A105&lt;&gt;"",SUMPRODUCT(--($U$7:$U$107=1),--($T$7:$T$107=$T105),  --($C105=$C$7:$C$107), --($D105=$D$7:$D$107),  --($E105=$E$7:$E$107), --($F105=$F$7:$F$107), --($G105=$G$7:$G$107),  --($H105=$H$7:$H$107), --('Evidence střelců a nástřel'!$J105 &lt; 'Evidence střelců a nástřel'!$J$7:$J$107)),"")</f>
        <v/>
      </c>
      <c r="J105" s="16" t="str">
        <f>IF($A105&lt;&gt;"",SUMPRODUCT(--($U$7:$U$107=1),--($T$7:$T$107=$T105),   --($C105=$C$7:$C$107), --($D105=$D$7:$D$107),  --($E105=$E$7:$E$107), --($F105=$F$7:$F$107), --($G105=$G$7:$G$107),  --($H105=$H$7:$H$107), --($I105=$I$7:$I$107), --('Evidence střelců a nástřel'!$I105 &lt; 'Evidence střelců a nástřel'!$I$7:$I$107)),"")</f>
        <v/>
      </c>
      <c r="K105" s="16" t="str">
        <f>IF($A105&lt;&gt;"",SUMPRODUCT(--($U$7:$U$107=1),--($T$7:$T$107=$T105),  --($C105=$C$7:$C$107), --($D105=$D$7:$D$107),  --($E105=$E$7:$E$107), --($F105=$F$7:$F$107), --($G105=$G$7:$G$107),  --($H105=$H$7:$H$107), --($I105=$I$7:$I$107), --($J105=$J$7:$J$107), --('Evidence střelců a nástřel'!$H105 &lt; 'Evidence střelců a nástřel'!$H$7:$H$107)),"")</f>
        <v/>
      </c>
      <c r="L105" s="16" t="str">
        <f>IF($A105&lt;&gt;"",SUMPRODUCT(--($U$7:$U$107=1),--($T$7:$T$107=$T105),   --($C105=$C$7:$C$107), --($D105=$D$7:$D$107),  --($E105=$E$7:$E$107), --($F105=$F$7:$F$107), --($G105=$G$7:$G$107),  --($H105=$H$7:$H$107), --($I105=$I$7:$I$107), --($J105=$J$7:$J$107), --($K105=$K$7:$K$107), --('Evidence střelců a nástřel'!$G105 &lt; 'Evidence střelců a nástřel'!$G$7:$G$107)),"")</f>
        <v/>
      </c>
      <c r="M105" s="16" t="str">
        <f>IF($A105&lt;&gt;"",IF(AND(U105=0,Nastavení!$B$5="NE"), 1+SUMPRODUCT(--($A$7:$A$107&lt;&gt;""),--(T$7:$T$107=$T105), --($B105 &lt; $B$7:$B$107)), SUM($C105:$L105)),"")</f>
        <v/>
      </c>
      <c r="N105" s="16" t="str">
        <f>IF($A105&lt;&gt;"", SUMPRODUCT(--($T$7:$T$107=$T105),--($M$7:$M$107=$M105), --('Evidence střelců a nástřel'!$Q105 &lt; 'Evidence střelců a nástřel'!$Q$7:$Q$107)), "")</f>
        <v/>
      </c>
      <c r="O105" s="16" t="str">
        <f t="shared" si="7"/>
        <v/>
      </c>
      <c r="P105" s="16" t="str">
        <f>IF($A105&lt;&gt;"", IF(ISNA(VLOOKUP($T105,Nastavení!$B$10:$D$22,3,FALSE)),$O105,  $O105 + VLOOKUP('Evidence střelců a nástřel'!$C105,Nastavení!$B$10:$D$22,3,FALSE)), "")</f>
        <v/>
      </c>
      <c r="Q105" s="16" t="str">
        <f>IF($A105 &lt;&gt;"", COUNTIF($P$7:$P105, $P105) -1, "")</f>
        <v/>
      </c>
      <c r="R105" s="16" t="str">
        <f t="shared" si="6"/>
        <v/>
      </c>
      <c r="S105" s="16" t="str">
        <f>IF($A105&lt;&gt;"",  SUMPRODUCT(--('Evidence střelců a nástřel'!$A$7:$A$107&lt;&gt;""),--($T$7:$T$107&lt;&gt;"MZ"),--($T$7:$T$107=$T105),--('Evidence střelců a nástřel'!$S$7:$S$107='Evidence střelců a nástřel'!$S105)),"")</f>
        <v/>
      </c>
      <c r="T105" s="16" t="str">
        <f>IF( $A105&lt;&gt;"",IF(Nastavení!$B$4="NE", 'Evidence střelců a nástřel'!$C105,""),"")</f>
        <v/>
      </c>
      <c r="U105" s="16" t="str">
        <f>IF($A105&lt;&gt;"", IF(OR('Evidence střelců a nástřel'!$P105="",Nastavení!$B$5="ANO"),1,0),"")</f>
        <v/>
      </c>
    </row>
    <row r="106" spans="1:21" x14ac:dyDescent="0.25">
      <c r="A106" s="16" t="str">
        <f>'Evidence střelců a nástřel'!$A106</f>
        <v/>
      </c>
      <c r="B106" s="16" t="str">
        <f>IF($A106&lt;&gt;"", SUM('Evidence střelců a nástřel'!$F106:$O106)  +  IF(Nastavení!$B$5 = "NE", 'Evidence střelců a nástřel'!$P106, 0),"")</f>
        <v/>
      </c>
      <c r="C106" s="16" t="str">
        <f t="shared" si="5"/>
        <v/>
      </c>
      <c r="D106" s="16" t="str">
        <f>IF($A106&lt;&gt;"", SUMPRODUCT(--($U$7:$U$107=1), --($T$7:$T$107=$T106), --($C106=$C$7:$C$107), --('Evidence střelců a nástřel'!$O106 &lt; 'Evidence střelců a nástřel'!$O$7:$O$107)), "")</f>
        <v/>
      </c>
      <c r="E106" s="16" t="str">
        <f>IF($A106&lt;&gt;"",SUMPRODUCT(--($U$7:$U$107=1),--($T$7:$T$107=$T106),  --($C106=$C$7:$C$107), --($D106=$D$7:$D$107),--('Evidence střelců a nástřel'!$N106 &lt; 'Evidence střelců a nástřel'!$N$7:$N$107)),"")</f>
        <v/>
      </c>
      <c r="F106" s="16" t="str">
        <f>IF($A106&lt;&gt;"",SUMPRODUCT(--($U$7:$U$107=1),--($T$7:$T$107=$T106), --($C106=$C$7:$C$107), --($D106=$D$7:$D$107),  --($E106=$E$7:$E$107), --('Evidence střelců a nástřel'!$M106 &lt; 'Evidence střelců a nástřel'!$M$7:$M$107)),"")</f>
        <v/>
      </c>
      <c r="G106" s="16" t="str">
        <f>IF($A106&lt;&gt;"",SUMPRODUCT(--($U$7:$U$107=1),--($T$7:$T$107=$T106), --($C106=$C$7:$C$107), --($D106=$D$7:$D$107),  --($E106=$E$7:$E$107),--($F106=$F$7:$F$107), --('Evidence střelců a nástřel'!$L106 &lt; 'Evidence střelců a nástřel'!$L$7:$L$107)),"")</f>
        <v/>
      </c>
      <c r="H106" s="16" t="str">
        <f>IF($A106&lt;&gt;"",SUMPRODUCT(--($U$7:$U$107=1),--($T$7:$T$107=$T106), --($C106=$C$7:$C$107), --($D106=$D$7:$D$107),  --($E106=$E$7:$E$107), --($F106=$F$7:$F$107), --($G106=$G$7:$G$107), --('Evidence střelců a nástřel'!$K106 &lt; 'Evidence střelců a nástřel'!$K$7:$K$107)),"")</f>
        <v/>
      </c>
      <c r="I106" s="16" t="str">
        <f>IF($A106&lt;&gt;"",SUMPRODUCT(--($U$7:$U$107=1),--($T$7:$T$107=$T106),  --($C106=$C$7:$C$107), --($D106=$D$7:$D$107),  --($E106=$E$7:$E$107), --($F106=$F$7:$F$107), --($G106=$G$7:$G$107),  --($H106=$H$7:$H$107), --('Evidence střelců a nástřel'!$J106 &lt; 'Evidence střelců a nástřel'!$J$7:$J$107)),"")</f>
        <v/>
      </c>
      <c r="J106" s="16" t="str">
        <f>IF($A106&lt;&gt;"",SUMPRODUCT(--($U$7:$U$107=1),--($T$7:$T$107=$T106),   --($C106=$C$7:$C$107), --($D106=$D$7:$D$107),  --($E106=$E$7:$E$107), --($F106=$F$7:$F$107), --($G106=$G$7:$G$107),  --($H106=$H$7:$H$107), --($I106=$I$7:$I$107), --('Evidence střelců a nástřel'!$I106 &lt; 'Evidence střelců a nástřel'!$I$7:$I$107)),"")</f>
        <v/>
      </c>
      <c r="K106" s="16" t="str">
        <f>IF($A106&lt;&gt;"",SUMPRODUCT(--($U$7:$U$107=1),--($T$7:$T$107=$T106),  --($C106=$C$7:$C$107), --($D106=$D$7:$D$107),  --($E106=$E$7:$E$107), --($F106=$F$7:$F$107), --($G106=$G$7:$G$107),  --($H106=$H$7:$H$107), --($I106=$I$7:$I$107), --($J106=$J$7:$J$107), --('Evidence střelců a nástřel'!$H106 &lt; 'Evidence střelců a nástřel'!$H$7:$H$107)),"")</f>
        <v/>
      </c>
      <c r="L106" s="16" t="str">
        <f>IF($A106&lt;&gt;"",SUMPRODUCT(--($U$7:$U$107=1),--($T$7:$T$107=$T106),   --($C106=$C$7:$C$107), --($D106=$D$7:$D$107),  --($E106=$E$7:$E$107), --($F106=$F$7:$F$107), --($G106=$G$7:$G$107),  --($H106=$H$7:$H$107), --($I106=$I$7:$I$107), --($J106=$J$7:$J$107), --($K106=$K$7:$K$107), --('Evidence střelců a nástřel'!$G106 &lt; 'Evidence střelců a nástřel'!$G$7:$G$107)),"")</f>
        <v/>
      </c>
      <c r="M106" s="16" t="str">
        <f>IF($A106&lt;&gt;"",IF(AND(U106=0,Nastavení!$B$5="NE"), 1+SUMPRODUCT(--($A$7:$A$107&lt;&gt;""),--(T$7:$T$107=$T106), --($B106 &lt; $B$7:$B$107)), SUM($C106:$L106)),"")</f>
        <v/>
      </c>
      <c r="N106" s="16" t="str">
        <f>IF($A106&lt;&gt;"", SUMPRODUCT(--($T$7:$T$107=$T106),--($M$7:$M$107=$M106), --('Evidence střelců a nástřel'!$Q106 &lt; 'Evidence střelců a nástřel'!$Q$7:$Q$107)), "")</f>
        <v/>
      </c>
      <c r="O106" s="16" t="str">
        <f t="shared" si="7"/>
        <v/>
      </c>
      <c r="P106" s="16" t="str">
        <f>IF($A106&lt;&gt;"", IF(ISNA(VLOOKUP($T106,Nastavení!$B$10:$D$22,3,FALSE)),$O106,  $O106 + VLOOKUP('Evidence střelců a nástřel'!$C106,Nastavení!$B$10:$D$22,3,FALSE)), "")</f>
        <v/>
      </c>
      <c r="Q106" s="16" t="str">
        <f>IF($A106 &lt;&gt;"", COUNTIF($P$7:$P106, $P106) -1, "")</f>
        <v/>
      </c>
      <c r="R106" s="16" t="str">
        <f t="shared" si="6"/>
        <v/>
      </c>
      <c r="S106" s="16" t="str">
        <f>IF($A106&lt;&gt;"",  SUMPRODUCT(--('Evidence střelců a nástřel'!$A$7:$A$107&lt;&gt;""),--($T$7:$T$107&lt;&gt;"MZ"),--($T$7:$T$107=$T106),--('Evidence střelců a nástřel'!$S$7:$S$107='Evidence střelců a nástřel'!$S106)),"")</f>
        <v/>
      </c>
      <c r="T106" s="16" t="str">
        <f>IF( $A106&lt;&gt;"",IF(Nastavení!$B$4="NE", 'Evidence střelců a nástřel'!$C106,""),"")</f>
        <v/>
      </c>
      <c r="U106" s="16" t="str">
        <f>IF($A106&lt;&gt;"", IF(OR('Evidence střelců a nástřel'!$P106="",Nastavení!$B$5="ANO"),1,0),"")</f>
        <v/>
      </c>
    </row>
    <row r="107" spans="1:21" x14ac:dyDescent="0.25">
      <c r="A107" s="16" t="str">
        <f>'Evidence střelců a nástřel'!$A107</f>
        <v/>
      </c>
      <c r="B107" s="16" t="str">
        <f>IF($A107&lt;&gt;"", SUM('Evidence střelců a nástřel'!$F107:$O107)  +  IF(Nastavení!$B$5 = "NE", 'Evidence střelců a nástřel'!$P107, 0),"")</f>
        <v/>
      </c>
      <c r="C107" s="16" t="str">
        <f t="shared" si="5"/>
        <v/>
      </c>
      <c r="D107" s="16" t="str">
        <f>IF($A107&lt;&gt;"", SUMPRODUCT(--($U$7:$U$107=1), --($T$7:$T$107=$T107), --($C107=$C$7:$C$107), --('Evidence střelců a nástřel'!$O107 &lt; 'Evidence střelců a nástřel'!$O$7:$O$107)), "")</f>
        <v/>
      </c>
      <c r="E107" s="16" t="str">
        <f>IF($A107&lt;&gt;"",SUMPRODUCT(--($U$7:$U$107=1),--($T$7:$T$107=$T107),  --($C107=$C$7:$C$107), --($D107=$D$7:$D$107),--('Evidence střelců a nástřel'!$N107 &lt; 'Evidence střelců a nástřel'!$N$7:$N$107)),"")</f>
        <v/>
      </c>
      <c r="F107" s="16" t="str">
        <f>IF($A107&lt;&gt;"",SUMPRODUCT(--($U$7:$U$107=1),--($T$7:$T$107=$T107), --($C107=$C$7:$C$107), --($D107=$D$7:$D$107),  --($E107=$E$7:$E$107), --('Evidence střelců a nástřel'!$M107 &lt; 'Evidence střelců a nástřel'!$M$7:$M$107)),"")</f>
        <v/>
      </c>
      <c r="G107" s="16" t="str">
        <f>IF($A107&lt;&gt;"",SUMPRODUCT(--($U$7:$U$107=1),--($T$7:$T$107=$T107), --($C107=$C$7:$C$107), --($D107=$D$7:$D$107),  --($E107=$E$7:$E$107),--($F107=$F$7:$F$107), --('Evidence střelců a nástřel'!$L107 &lt; 'Evidence střelců a nástřel'!$L$7:$L$107)),"")</f>
        <v/>
      </c>
      <c r="H107" s="16" t="str">
        <f>IF($A107&lt;&gt;"",SUMPRODUCT(--($U$7:$U$107=1),--($T$7:$T$107=$T107), --($C107=$C$7:$C$107), --($D107=$D$7:$D$107),  --($E107=$E$7:$E$107), --($F107=$F$7:$F$107), --($G107=$G$7:$G$107), --('Evidence střelců a nástřel'!$K107 &lt; 'Evidence střelců a nástřel'!$K$7:$K$107)),"")</f>
        <v/>
      </c>
      <c r="I107" s="16" t="str">
        <f>IF($A107&lt;&gt;"",SUMPRODUCT(--($U$7:$U$107=1),--($T$7:$T$107=$T107),  --($C107=$C$7:$C$107), --($D107=$D$7:$D$107),  --($E107=$E$7:$E$107), --($F107=$F$7:$F$107), --($G107=$G$7:$G$107),  --($H107=$H$7:$H$107), --('Evidence střelců a nástřel'!$J107 &lt; 'Evidence střelců a nástřel'!$J$7:$J$107)),"")</f>
        <v/>
      </c>
      <c r="J107" s="16" t="str">
        <f>IF($A107&lt;&gt;"",SUMPRODUCT(--($U$7:$U$107=1),--($T$7:$T$107=$T107),   --($C107=$C$7:$C$107), --($D107=$D$7:$D$107),  --($E107=$E$7:$E$107), --($F107=$F$7:$F$107), --($G107=$G$7:$G$107),  --($H107=$H$7:$H$107), --($I107=$I$7:$I$107), --('Evidence střelců a nástřel'!$I107 &lt; 'Evidence střelců a nástřel'!$I$7:$I$107)),"")</f>
        <v/>
      </c>
      <c r="K107" s="16" t="str">
        <f>IF($A107&lt;&gt;"",SUMPRODUCT(--($U$7:$U$107=1),--($T$7:$T$107=$T107),  --($C107=$C$7:$C$107), --($D107=$D$7:$D$107),  --($E107=$E$7:$E$107), --($F107=$F$7:$F$107), --($G107=$G$7:$G$107),  --($H107=$H$7:$H$107), --($I107=$I$7:$I$107), --($J107=$J$7:$J$107), --('Evidence střelců a nástřel'!$H107 &lt; 'Evidence střelců a nástřel'!$H$7:$H$107)),"")</f>
        <v/>
      </c>
      <c r="L107" s="16" t="str">
        <f>IF($A107&lt;&gt;"",SUMPRODUCT(--($U$7:$U$107=1),--($T$7:$T$107=$T107),   --($C107=$C$7:$C$107), --($D107=$D$7:$D$107),  --($E107=$E$7:$E$107), --($F107=$F$7:$F$107), --($G107=$G$7:$G$107),  --($H107=$H$7:$H$107), --($I107=$I$7:$I$107), --($J107=$J$7:$J$107), --($K107=$K$7:$K$107), --('Evidence střelců a nástřel'!$G107 &lt; 'Evidence střelců a nástřel'!$G$7:$G$107)),"")</f>
        <v/>
      </c>
      <c r="M107" s="16" t="str">
        <f>IF($A107&lt;&gt;"",IF(AND(U107=0,Nastavení!$B$5="NE"), 1+SUMPRODUCT(--($A$7:$A$107&lt;&gt;""),--(T$7:$T$107=$T107), --($B107 &lt; $B$7:$B$107)), SUM($C107:$L107)),"")</f>
        <v/>
      </c>
      <c r="N107" s="16" t="str">
        <f>IF($A107&lt;&gt;"", SUMPRODUCT(--($T$7:$T$107=$T107),--($M$7:$M$107=$M107), --('Evidence střelců a nástřel'!$Q107 &lt; 'Evidence střelců a nástřel'!$Q$7:$Q$107)), "")</f>
        <v/>
      </c>
      <c r="O107" s="16" t="str">
        <f t="shared" si="7"/>
        <v/>
      </c>
      <c r="P107" s="16" t="str">
        <f>IF($A107&lt;&gt;"", IF(ISNA(VLOOKUP($T107,Nastavení!$B$10:$D$22,3,FALSE)),$O107,  $O107 + VLOOKUP('Evidence střelců a nástřel'!$C107,Nastavení!$B$10:$D$22,3,FALSE)), "")</f>
        <v/>
      </c>
      <c r="Q107" s="16" t="str">
        <f>IF($A107 &lt;&gt;"", COUNTIF($P$7:$P107, $P107) -1, "")</f>
        <v/>
      </c>
      <c r="R107" s="16" t="str">
        <f t="shared" si="6"/>
        <v/>
      </c>
      <c r="S107" s="16" t="str">
        <f>IF($A107&lt;&gt;"",  SUMPRODUCT(--('Evidence střelců a nástřel'!$A$7:$A$107&lt;&gt;""),--($T$7:$T$107&lt;&gt;"MZ"),--($T$7:$T$107=$T107),--('Evidence střelců a nástřel'!$S$7:$S$107='Evidence střelců a nástřel'!$S107)),"")</f>
        <v/>
      </c>
      <c r="T107" s="16" t="str">
        <f>IF( $A107&lt;&gt;"",IF(Nastavení!$B$4="NE", 'Evidence střelců a nástřel'!$C107,""),"")</f>
        <v/>
      </c>
      <c r="U107" s="16" t="str">
        <f>IF($A107&lt;&gt;"", IF(OR('Evidence střelců a nástřel'!$P107="",Nastavení!$B$5="ANO"),1,0),"")</f>
        <v/>
      </c>
    </row>
  </sheetData>
  <sheetProtection sheet="1" objects="1" scenarios="1" formatCells="0" formatColumns="0" formatRows="0" autoFilter="0"/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Návod</vt:lpstr>
      <vt:lpstr>Evidence střelců a nástřel</vt:lpstr>
      <vt:lpstr>Výsledky jednotlivci</vt:lpstr>
      <vt:lpstr>Seznam družstev</vt:lpstr>
      <vt:lpstr>Výsledky družstva</vt:lpstr>
      <vt:lpstr>Položkové listy</vt:lpstr>
      <vt:lpstr>Nastavení</vt:lpstr>
      <vt:lpstr>Los</vt:lpstr>
      <vt:lpstr>Pomocné pořadí jednotlivci</vt:lpstr>
      <vt:lpstr>Pomocné pořadí družstva</vt:lpstr>
      <vt:lpstr>KategorieStrelcu</vt:lpstr>
      <vt:lpstr>'Položkové listy'!Oblast_tisku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2017-07-25T11:07:59Z</dcterms:modified>
</cp:coreProperties>
</file>